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 activeTab="3"/>
  </bookViews>
  <sheets>
    <sheet name="Форма 1_2018_план" sheetId="1" r:id="rId1"/>
    <sheet name="Форма 2_2018_план" sheetId="2" r:id="rId2"/>
    <sheet name="Форма 1_2018_факт" sheetId="3" r:id="rId3"/>
    <sheet name="Форма 2_2018_факт" sheetId="4" r:id="rId4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13" i="4" l="1"/>
  <c r="BR14" i="4"/>
  <c r="BR15" i="4"/>
  <c r="BQ15" i="4"/>
  <c r="BR27" i="4"/>
  <c r="BQ27" i="4"/>
  <c r="BR26" i="4"/>
  <c r="BQ26" i="4"/>
  <c r="BR24" i="4" l="1"/>
  <c r="BR23" i="4"/>
  <c r="BR22" i="4" s="1"/>
  <c r="BR20" i="4"/>
  <c r="BR19" i="4"/>
  <c r="BR18" i="4"/>
  <c r="BR17" i="4"/>
  <c r="BR16" i="4"/>
  <c r="BQ22" i="4"/>
  <c r="B20" i="4"/>
  <c r="A20" i="4"/>
  <c r="B19" i="4"/>
  <c r="A19" i="4"/>
  <c r="B18" i="4"/>
  <c r="A18" i="4"/>
  <c r="B17" i="4"/>
  <c r="A17" i="4"/>
  <c r="B16" i="4"/>
  <c r="A16" i="4"/>
  <c r="U25" i="3"/>
  <c r="T25" i="3"/>
  <c r="U27" i="3"/>
  <c r="U26" i="3"/>
  <c r="T23" i="3"/>
  <c r="U24" i="3"/>
  <c r="U23" i="3" s="1"/>
  <c r="T23" i="1"/>
  <c r="U22" i="3"/>
  <c r="U21" i="3"/>
  <c r="U20" i="3"/>
  <c r="U19" i="3"/>
  <c r="U18" i="3"/>
  <c r="U17" i="3"/>
  <c r="N24" i="3"/>
  <c r="L24" i="3"/>
  <c r="W22" i="3"/>
  <c r="N22" i="3"/>
  <c r="L22" i="3"/>
  <c r="L21" i="3"/>
  <c r="W20" i="3"/>
  <c r="L20" i="3"/>
  <c r="L19" i="3"/>
  <c r="L18" i="3"/>
  <c r="T16" i="3"/>
  <c r="N17" i="3"/>
  <c r="L17" i="3"/>
  <c r="V16" i="3"/>
  <c r="U16" i="3" l="1"/>
  <c r="BQ14" i="2" l="1"/>
  <c r="BR26" i="2"/>
  <c r="BR27" i="2"/>
  <c r="BQ26" i="2"/>
  <c r="BR22" i="2"/>
  <c r="BQ22" i="2"/>
  <c r="U23" i="1" l="1"/>
  <c r="V13" i="1"/>
  <c r="U13" i="1"/>
  <c r="T13" i="1"/>
  <c r="U27" i="1"/>
  <c r="T26" i="1"/>
  <c r="T24" i="1"/>
  <c r="N24" i="1" l="1"/>
  <c r="L24" i="1" l="1"/>
  <c r="W22" i="1"/>
  <c r="T22" i="1"/>
  <c r="N22" i="1"/>
  <c r="L22" i="1"/>
  <c r="U14" i="1" l="1"/>
  <c r="T14" i="1"/>
  <c r="V16" i="1"/>
  <c r="BR20" i="2" l="1"/>
  <c r="BR19" i="2"/>
  <c r="BR18" i="2"/>
  <c r="BR17" i="2"/>
  <c r="BR16" i="2"/>
  <c r="BQ20" i="2"/>
  <c r="BQ19" i="2"/>
  <c r="BQ18" i="2"/>
  <c r="BQ17" i="2"/>
  <c r="BQ16" i="2"/>
  <c r="B17" i="2"/>
  <c r="B18" i="2"/>
  <c r="B19" i="2"/>
  <c r="B20" i="2"/>
  <c r="B16" i="2"/>
  <c r="A17" i="2"/>
  <c r="A18" i="2"/>
  <c r="A19" i="2"/>
  <c r="A20" i="2"/>
  <c r="A16" i="2"/>
  <c r="BR13" i="2"/>
  <c r="U21" i="1"/>
  <c r="T21" i="1" s="1"/>
  <c r="L21" i="1"/>
  <c r="BR15" i="2" l="1"/>
  <c r="BQ15" i="2"/>
  <c r="W20" i="1"/>
  <c r="U20" i="1"/>
  <c r="T20" i="1" s="1"/>
  <c r="L20" i="1"/>
  <c r="U19" i="1"/>
  <c r="T19" i="1" s="1"/>
  <c r="L19" i="1"/>
  <c r="U18" i="1"/>
  <c r="T18" i="1" s="1"/>
  <c r="L18" i="1"/>
  <c r="U17" i="1"/>
  <c r="U16" i="1" s="1"/>
  <c r="N17" i="1"/>
  <c r="T17" i="1" l="1"/>
  <c r="T16" i="1" s="1"/>
  <c r="L17" i="1"/>
</calcChain>
</file>

<file path=xl/sharedStrings.xml><?xml version="1.0" encoding="utf-8"?>
<sst xmlns="http://schemas.openxmlformats.org/spreadsheetml/2006/main" count="308" uniqueCount="106">
  <si>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</si>
  <si>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</si>
  <si>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</si>
  <si>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</si>
  <si>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</si>
  <si>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</si>
  <si>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</si>
  <si>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</si>
  <si>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</si>
  <si>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диаметр
(диапазон диаметров) трубопроводов, мм</t>
  </si>
  <si>
    <t>количество газорегуляторных пунктов, ед.</t>
  </si>
  <si>
    <t>1</t>
  </si>
  <si>
    <t>2</t>
  </si>
  <si>
    <t>2.1</t>
  </si>
  <si>
    <t>3</t>
  </si>
  <si>
    <t>4</t>
  </si>
  <si>
    <t>Реконструируемые (модернизируемые) объекты</t>
  </si>
  <si>
    <t>АО " Газпром газораспределение Тверь"</t>
  </si>
  <si>
    <t>2016</t>
  </si>
  <si>
    <t>Межпоселковый газопровод  д. Городище Осташковский  район – д. Шуваево Селижаровский  район Тверской области; Распределительный газопровод по д. Шуваево  Селижаровского  района Тверской области</t>
  </si>
  <si>
    <t>2018</t>
  </si>
  <si>
    <t>Межпоселковый газопровод высокого давления от ПГБ «Оснабрюкская» до п. Квакшино с отводом на д. Аксинькино (I очередь)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</si>
  <si>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</si>
  <si>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</si>
  <si>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Новые объекты 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</si>
  <si>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</si>
  <si>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</si>
  <si>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 xml:space="preserve">Информация об инвестиционных программах </t>
  </si>
  <si>
    <t>на 2018 год</t>
  </si>
  <si>
    <t>Приложение 9</t>
  </si>
  <si>
    <t>к Приказу ФАС России</t>
  </si>
  <si>
    <t>от 18.01.2019 № 38/19</t>
  </si>
  <si>
    <t>протяженность линейной части газопроводов, км</t>
  </si>
  <si>
    <t>Форма 1</t>
  </si>
  <si>
    <t>Год окончания реализации инвестиционного проекта</t>
  </si>
  <si>
    <t>План</t>
  </si>
  <si>
    <t>Факт/оценка факта</t>
  </si>
  <si>
    <t>Полная сметная стоимость в соответствии с утвержденной проектной документации</t>
  </si>
  <si>
    <t>в ценах, сложившихся ко времени составления сметной документации, млн.руб. (без НДС)</t>
  </si>
  <si>
    <t>месяц и год составления сметной документации</t>
  </si>
  <si>
    <t>Планируемое распределение объемов транспортировки газа по объекту капитального вложения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</si>
  <si>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</si>
  <si>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</si>
  <si>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млрд. м3</t>
  </si>
  <si>
    <t>%</t>
  </si>
  <si>
    <t>Стоимостная оценка инвестиций, млн. руб. (без НДС)</t>
  </si>
  <si>
    <t>Фактический/плановый объем финансирования инвестиций в отчетном периоде, в том числе</t>
  </si>
  <si>
    <t>всего, млн. руб.</t>
  </si>
  <si>
    <t>Остаток финансирования капитальных вложений в ценах отчетного периода, млн. руб. (без НДС)</t>
  </si>
  <si>
    <t>Факт</t>
  </si>
  <si>
    <t>протяженность линейной части трубопроводов, км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</si>
  <si>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</si>
  <si>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</si>
  <si>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пересекающихся агрегатогв, МВт</t>
  </si>
  <si>
    <t>в том числе объекты капитального строительства в сфере транспортировки газа:</t>
  </si>
  <si>
    <t>3.1.</t>
  </si>
  <si>
    <t>5</t>
  </si>
  <si>
    <t>6</t>
  </si>
  <si>
    <t>6.1.</t>
  </si>
  <si>
    <t>10.2016</t>
  </si>
  <si>
    <t>Ст. Ду 108-159мм; ПЭ D 32-110 мм</t>
  </si>
  <si>
    <t>3.2.</t>
  </si>
  <si>
    <t>Межпоселковый газопровод   г. Андреаполь – д. Козлово Андреапольского района Тверской области;  Распределительный газопровод по п. Козлово Андреапольского района Тверской области</t>
  </si>
  <si>
    <t>3.3.</t>
  </si>
  <si>
    <t>06.2017</t>
  </si>
  <si>
    <t>3.4.</t>
  </si>
  <si>
    <t>Межпоселковый газопровод среднего давления до пос. Приозерный Солнечного сельского поселения, Вышневолоцкого района Тверской области;  Распределительный газопровод среднего давления по населеным пунктам: ст. Леонтьево,  д. Лютивля, д. Борисково,пос. Приозерный Вышневолоцкого района Тверской области и по ул. Мещерского г. Вышний Волочек Тверской области</t>
  </si>
  <si>
    <t>07.2018</t>
  </si>
  <si>
    <t>0,022</t>
  </si>
  <si>
    <t>ПЭ D 63-225 мм</t>
  </si>
  <si>
    <t>Объекты газораспределительной сети (газопроводы находящиеся в аренде)</t>
  </si>
  <si>
    <t>Стоимостная оценка инвестиций, тыс. руб.</t>
  </si>
  <si>
    <t>Форма 2</t>
  </si>
  <si>
    <t>совокупно по объекту</t>
  </si>
  <si>
    <t>источник финансирования</t>
  </si>
  <si>
    <t>Объекты капитального строительства (основные стройки)</t>
  </si>
  <si>
    <t>Новые объекты</t>
  </si>
  <si>
    <t>4.1.</t>
  </si>
  <si>
    <t>Сведения о приобретении оборудования не входящего в сметы строек</t>
  </si>
  <si>
    <t>3.5.</t>
  </si>
  <si>
    <t>Межпоселковый газопровод высокого давления к д. Пирогово, д. Захожье, д. Божонки, с. Грузины, д. Юрьево Торжокского района Тверкой области;   Распределительный газопровод среднего давления по д. Пирогово, д. Захожье, д. Божонки, с. Грузины, д. Юрьево Торжокского района Тверкой области</t>
  </si>
  <si>
    <t>12.2018</t>
  </si>
  <si>
    <t>0,006</t>
  </si>
  <si>
    <t>Ст Ду 273мм, ПЭ D 63-225 мм</t>
  </si>
  <si>
    <t>Ст. Ду 89-159 мм, 57-108мм; ПЭ D 160-110 мм, 32мм</t>
  </si>
  <si>
    <t>Ст. Ду 108- 325 мм</t>
  </si>
  <si>
    <t>7</t>
  </si>
  <si>
    <t>8</t>
  </si>
  <si>
    <t>8.1.</t>
  </si>
  <si>
    <t>2019</t>
  </si>
  <si>
    <t>спецнадбавка</t>
  </si>
  <si>
    <t>3.6.</t>
  </si>
  <si>
    <t>Межпоселковый газопровод п.Свапуще - д.Волговерховье Осташковского района Тверской области</t>
  </si>
  <si>
    <t>01.2019</t>
  </si>
  <si>
    <t>ПЭ D 110 мм</t>
  </si>
  <si>
    <t>Дюкерный переход через р. Волга в районе Обл. Больницы п. Черкассы г. Твери</t>
  </si>
  <si>
    <t>04.2018</t>
  </si>
  <si>
    <t>ПЭ D 400 - 630 мм</t>
  </si>
  <si>
    <t xml:space="preserve">Объекты газораспределительной сети </t>
  </si>
  <si>
    <t>0,4; 0,6</t>
  </si>
  <si>
    <t>5.1.</t>
  </si>
  <si>
    <t>2017</t>
  </si>
  <si>
    <t>амортизация</t>
  </si>
  <si>
    <t>62248,93</t>
  </si>
  <si>
    <t>за 2018 год</t>
  </si>
  <si>
    <t>61731,50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</si>
</sst>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2" fillId="0" borderId="0" xfId="1" applyFont="1"/>
    <xf numFmtId="0" fontId="3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49" fontId="5" fillId="0" borderId="6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vertical="top"/>
    </xf>
    <xf numFmtId="0" fontId="6" fillId="0" borderId="0" xfId="1" applyFont="1" applyAlignment="1"/>
    <xf numFmtId="0" fontId="3" fillId="0" borderId="4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center" wrapText="1"/>
    </xf>
    <xf numFmtId="0" fontId="9" fillId="0" borderId="0" xfId="0" applyFont="1"/>
    <xf numFmtId="0" fontId="9" fillId="2" borderId="0" xfId="0" applyFont="1" applyFill="1"/>
    <xf numFmtId="4" fontId="2" fillId="2" borderId="18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/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0" borderId="18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center"/>
    </xf>
    <xf numFmtId="0" fontId="3" fillId="0" borderId="15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49" fontId="3" fillId="2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center" vertical="center" wrapText="1"/>
    </xf>
    <xf numFmtId="2" fontId="3" fillId="0" borderId="18" xfId="1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center"/>
    </xf>
    <xf numFmtId="49" fontId="7" fillId="0" borderId="6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/>
    </xf>
    <xf numFmtId="49" fontId="7" fillId="0" borderId="18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3" fillId="0" borderId="18" xfId="1" applyFont="1" applyFill="1" applyBorder="1" applyAlignment="1">
      <alignment horizontal="center" vertical="center" wrapText="1"/>
    </xf>
    <xf numFmtId="2" fontId="10" fillId="0" borderId="18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>
      <alignment horizontal="center" vertical="center" wrapText="1"/>
    </xf>
    <xf numFmtId="49" fontId="3" fillId="0" borderId="18" xfId="1" applyNumberFormat="1" applyFont="1" applyFill="1" applyBorder="1" applyAlignment="1">
      <alignment horizontal="left" vertical="center" wrapText="1"/>
    </xf>
    <xf numFmtId="2" fontId="3" fillId="0" borderId="18" xfId="1" applyNumberFormat="1" applyFont="1" applyFill="1" applyBorder="1" applyAlignment="1">
      <alignment horizontal="center" vertical="center" wrapText="1"/>
    </xf>
    <xf numFmtId="9" fontId="3" fillId="0" borderId="18" xfId="1" applyNumberFormat="1" applyFont="1" applyFill="1" applyBorder="1" applyAlignment="1">
      <alignment horizontal="center" vertical="center" wrapText="1"/>
    </xf>
    <xf numFmtId="2" fontId="3" fillId="2" borderId="18" xfId="1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1" fillId="0" borderId="18" xfId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0" xfId="1" applyFont="1" applyAlignment="1"/>
    <xf numFmtId="0" fontId="2" fillId="0" borderId="0" xfId="1" applyFont="1" applyAlignment="1">
      <alignment horizontal="right"/>
    </xf>
    <xf numFmtId="49" fontId="3" fillId="4" borderId="18" xfId="1" applyNumberFormat="1" applyFont="1" applyFill="1" applyBorder="1" applyAlignment="1">
      <alignment horizontal="center"/>
    </xf>
    <xf numFmtId="0" fontId="3" fillId="4" borderId="18" xfId="1" applyFont="1" applyFill="1" applyBorder="1" applyAlignment="1"/>
    <xf numFmtId="0" fontId="4" fillId="0" borderId="18" xfId="1" applyFont="1" applyFill="1" applyBorder="1" applyAlignment="1">
      <alignment vertical="center" wrapText="1"/>
    </xf>
    <xf numFmtId="0" fontId="3" fillId="0" borderId="22" xfId="1" applyFont="1" applyBorder="1" applyAlignment="1">
      <alignment horizontal="center" vertical="top"/>
    </xf>
    <xf numFmtId="49" fontId="5" fillId="0" borderId="22" xfId="1" applyNumberFormat="1" applyFont="1" applyBorder="1" applyAlignment="1">
      <alignment horizontal="center"/>
    </xf>
    <xf numFmtId="49" fontId="3" fillId="0" borderId="22" xfId="1" applyNumberFormat="1" applyFont="1" applyFill="1" applyBorder="1" applyAlignment="1">
      <alignment horizontal="center" vertical="center"/>
    </xf>
    <xf numFmtId="49" fontId="3" fillId="0" borderId="35" xfId="1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7" xfId="1" applyNumberFormat="1" applyFont="1" applyFill="1" applyBorder="1" applyAlignment="1">
      <alignment horizontal="center"/>
    </xf>
    <xf numFmtId="49" fontId="3" fillId="4" borderId="35" xfId="1" applyNumberFormat="1" applyFont="1" applyFill="1" applyBorder="1" applyAlignment="1"/>
    <xf numFmtId="0" fontId="3" fillId="4" borderId="35" xfId="1" applyFont="1" applyFill="1" applyBorder="1" applyAlignment="1"/>
    <xf numFmtId="2" fontId="3" fillId="0" borderId="1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/>
    </xf>
    <xf numFmtId="49" fontId="3" fillId="4" borderId="18" xfId="1" applyNumberFormat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 vertical="center"/>
    </xf>
    <xf numFmtId="2" fontId="3" fillId="0" borderId="18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top"/>
    </xf>
    <xf numFmtId="0" fontId="3" fillId="0" borderId="18" xfId="1" applyFont="1" applyBorder="1" applyAlignment="1">
      <alignment horizontal="center" vertical="center" wrapText="1"/>
    </xf>
    <xf numFmtId="4" fontId="8" fillId="2" borderId="31" xfId="1" applyNumberFormat="1" applyFont="1" applyFill="1" applyBorder="1" applyAlignment="1">
      <alignment horizontal="center"/>
    </xf>
    <xf numFmtId="4" fontId="7" fillId="2" borderId="18" xfId="1" applyNumberFormat="1" applyFont="1" applyFill="1" applyBorder="1" applyAlignment="1">
      <alignment horizontal="center" vertical="center"/>
    </xf>
    <xf numFmtId="4" fontId="5" fillId="2" borderId="18" xfId="1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2" fontId="7" fillId="2" borderId="18" xfId="1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2" fontId="7" fillId="2" borderId="31" xfId="1" applyNumberFormat="1" applyFont="1" applyFill="1" applyBorder="1" applyAlignment="1">
      <alignment horizontal="center"/>
    </xf>
    <xf numFmtId="9" fontId="3" fillId="0" borderId="18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2" fontId="9" fillId="0" borderId="0" xfId="0" applyNumberFormat="1" applyFont="1"/>
    <xf numFmtId="4" fontId="7" fillId="2" borderId="31" xfId="0" applyNumberFormat="1" applyFont="1" applyFill="1" applyBorder="1" applyAlignment="1">
      <alignment horizontal="center" vertical="center" wrapText="1"/>
    </xf>
    <xf numFmtId="4" fontId="7" fillId="3" borderId="18" xfId="1" applyNumberFormat="1" applyFont="1" applyFill="1" applyBorder="1" applyAlignment="1">
      <alignment horizontal="center"/>
    </xf>
    <xf numFmtId="9" fontId="3" fillId="0" borderId="18" xfId="1" applyNumberFormat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8" fillId="3" borderId="31" xfId="1" applyFont="1" applyFill="1" applyBorder="1" applyAlignment="1">
      <alignment horizontal="center" wrapText="1"/>
    </xf>
    <xf numFmtId="0" fontId="7" fillId="3" borderId="18" xfId="1" applyFont="1" applyFill="1" applyBorder="1" applyAlignment="1">
      <alignment horizontal="center" wrapText="1"/>
    </xf>
    <xf numFmtId="0" fontId="6" fillId="0" borderId="7" xfId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3" fillId="0" borderId="4" xfId="1" applyFont="1" applyBorder="1" applyAlignment="1">
      <alignment horizontal="center" vertical="top"/>
    </xf>
    <xf numFmtId="0" fontId="3" fillId="0" borderId="14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top"/>
    </xf>
    <xf numFmtId="0" fontId="3" fillId="0" borderId="16" xfId="1" applyFont="1" applyBorder="1" applyAlignment="1">
      <alignment horizontal="center" vertical="top"/>
    </xf>
    <xf numFmtId="0" fontId="5" fillId="0" borderId="2" xfId="1" applyFont="1" applyBorder="1" applyAlignment="1">
      <alignment horizontal="left" wrapText="1" indent="1"/>
    </xf>
    <xf numFmtId="0" fontId="8" fillId="0" borderId="5" xfId="1" applyFont="1" applyBorder="1" applyAlignment="1">
      <alignment horizontal="left" wrapText="1"/>
    </xf>
    <xf numFmtId="0" fontId="3" fillId="0" borderId="20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" fontId="8" fillId="3" borderId="31" xfId="1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textRotation="90" wrapText="1"/>
    </xf>
    <xf numFmtId="0" fontId="3" fillId="0" borderId="24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center" wrapText="1" indent="1"/>
    </xf>
    <xf numFmtId="0" fontId="5" fillId="0" borderId="21" xfId="1" applyFont="1" applyFill="1" applyBorder="1" applyAlignment="1">
      <alignment horizontal="left" vertical="center" wrapText="1" indent="1"/>
    </xf>
    <xf numFmtId="0" fontId="7" fillId="0" borderId="18" xfId="1" applyFont="1" applyBorder="1" applyAlignment="1">
      <alignment horizontal="left" vertical="center" wrapText="1"/>
    </xf>
    <xf numFmtId="0" fontId="2" fillId="0" borderId="0" xfId="1" applyFont="1" applyAlignment="1">
      <alignment horizontal="right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left" vertical="center" wrapText="1"/>
    </xf>
    <xf numFmtId="49" fontId="3" fillId="2" borderId="32" xfId="1" applyNumberFormat="1" applyFont="1" applyFill="1" applyBorder="1" applyAlignment="1">
      <alignment horizontal="center" vertical="center"/>
    </xf>
    <xf numFmtId="49" fontId="3" fillId="2" borderId="21" xfId="1" applyNumberFormat="1" applyFont="1" applyFill="1" applyBorder="1" applyAlignment="1">
      <alignment horizontal="center" vertical="center"/>
    </xf>
    <xf numFmtId="2" fontId="3" fillId="0" borderId="32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21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top"/>
    </xf>
    <xf numFmtId="0" fontId="8" fillId="0" borderId="18" xfId="1" applyFont="1" applyBorder="1" applyAlignment="1">
      <alignment horizontal="left" wrapText="1"/>
    </xf>
    <xf numFmtId="0" fontId="7" fillId="0" borderId="18" xfId="1" applyFont="1" applyBorder="1" applyAlignment="1">
      <alignment horizontal="left" wrapText="1"/>
    </xf>
    <xf numFmtId="0" fontId="3" fillId="0" borderId="1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4" borderId="32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0" borderId="23" xfId="1" applyFont="1" applyBorder="1" applyAlignment="1">
      <alignment horizontal="center" vertical="top"/>
    </xf>
    <xf numFmtId="0" fontId="3" fillId="0" borderId="35" xfId="1" applyFont="1" applyFill="1" applyBorder="1" applyAlignment="1">
      <alignment horizontal="left" wrapText="1" indent="1"/>
    </xf>
    <xf numFmtId="49" fontId="3" fillId="4" borderId="33" xfId="1" applyNumberFormat="1" applyFont="1" applyFill="1" applyBorder="1" applyAlignment="1">
      <alignment horizontal="center"/>
    </xf>
    <xf numFmtId="49" fontId="3" fillId="4" borderId="37" xfId="1" applyNumberFormat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4" borderId="33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49" fontId="3" fillId="4" borderId="18" xfId="1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 vertical="center"/>
    </xf>
    <xf numFmtId="4" fontId="7" fillId="0" borderId="18" xfId="1" applyNumberFormat="1" applyFont="1" applyFill="1" applyBorder="1" applyAlignment="1">
      <alignment horizontal="center"/>
    </xf>
    <xf numFmtId="49" fontId="7" fillId="0" borderId="22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0" fontId="15" fillId="0" borderId="18" xfId="1" applyFont="1" applyFill="1" applyBorder="1" applyAlignment="1">
      <alignment vertical="center" wrapText="1"/>
    </xf>
    <xf numFmtId="49" fontId="2" fillId="0" borderId="18" xfId="1" applyNumberFormat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/>
    </xf>
    <xf numFmtId="49" fontId="2" fillId="4" borderId="18" xfId="1" applyNumberFormat="1" applyFont="1" applyFill="1" applyBorder="1" applyAlignment="1">
      <alignment horizontal="center" vertical="center"/>
    </xf>
    <xf numFmtId="49" fontId="2" fillId="4" borderId="18" xfId="1" applyNumberFormat="1" applyFont="1" applyFill="1" applyBorder="1" applyAlignment="1">
      <alignment horizontal="center"/>
    </xf>
    <xf numFmtId="4" fontId="7" fillId="2" borderId="3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2" fillId="4" borderId="18" xfId="1" applyFont="1" applyFill="1" applyBorder="1" applyAlignment="1"/>
    <xf numFmtId="0" fontId="2" fillId="4" borderId="32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7" fillId="0" borderId="18" xfId="1" applyFont="1" applyBorder="1" applyAlignment="1">
      <alignment horizontal="left" wrapText="1" indent="1"/>
    </xf>
    <xf numFmtId="2" fontId="7" fillId="2" borderId="32" xfId="1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2" borderId="21" xfId="1" applyNumberFormat="1" applyFont="1" applyFill="1" applyBorder="1" applyAlignment="1">
      <alignment horizontal="center" vertical="center"/>
    </xf>
    <xf numFmtId="49" fontId="2" fillId="2" borderId="18" xfId="1" applyNumberFormat="1" applyFont="1" applyFill="1" applyBorder="1" applyAlignment="1">
      <alignment horizontal="center"/>
    </xf>
    <xf numFmtId="2" fontId="7" fillId="0" borderId="18" xfId="1" applyNumberFormat="1" applyFont="1" applyFill="1" applyBorder="1" applyAlignment="1">
      <alignment horizontal="center" vertical="center"/>
    </xf>
    <xf numFmtId="2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/>
    </xf>
    <xf numFmtId="49" fontId="2" fillId="4" borderId="18" xfId="1" applyNumberFormat="1" applyFont="1" applyFill="1" applyBorder="1" applyAlignment="1"/>
    <xf numFmtId="49" fontId="2" fillId="4" borderId="32" xfId="1" applyNumberFormat="1" applyFont="1" applyFill="1" applyBorder="1" applyAlignment="1">
      <alignment horizontal="center"/>
    </xf>
    <xf numFmtId="49" fontId="2" fillId="4" borderId="21" xfId="1" applyNumberFormat="1" applyFont="1" applyFill="1" applyBorder="1" applyAlignment="1">
      <alignment horizontal="center"/>
    </xf>
    <xf numFmtId="0" fontId="7" fillId="0" borderId="3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left" vertical="center" wrapText="1"/>
    </xf>
    <xf numFmtId="0" fontId="3" fillId="0" borderId="35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49" fontId="2" fillId="0" borderId="22" xfId="1" applyNumberFormat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49" fontId="2" fillId="2" borderId="32" xfId="1" applyNumberFormat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vertical="center" wrapText="1"/>
    </xf>
    <xf numFmtId="49" fontId="7" fillId="5" borderId="18" xfId="1" applyNumberFormat="1" applyFont="1" applyFill="1" applyBorder="1" applyAlignment="1">
      <alignment horizontal="center" vertical="center" wrapText="1"/>
    </xf>
    <xf numFmtId="49" fontId="7" fillId="5" borderId="18" xfId="1" applyNumberFormat="1" applyFont="1" applyFill="1" applyBorder="1" applyAlignment="1">
      <alignment horizontal="center"/>
    </xf>
    <xf numFmtId="49" fontId="7" fillId="0" borderId="18" xfId="1" applyNumberFormat="1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/>
    </xf>
    <xf numFmtId="0" fontId="17" fillId="0" borderId="0" xfId="0" applyFont="1"/>
    <xf numFmtId="4" fontId="2" fillId="5" borderId="18" xfId="0" applyNumberFormat="1" applyFont="1" applyFill="1" applyBorder="1" applyAlignment="1">
      <alignment horizontal="center" vertical="center"/>
    </xf>
    <xf numFmtId="4" fontId="7" fillId="5" borderId="18" xfId="1" applyNumberFormat="1" applyFont="1" applyFill="1" applyBorder="1" applyAlignment="1">
      <alignment horizontal="center"/>
    </xf>
    <xf numFmtId="4" fontId="7" fillId="5" borderId="18" xfId="0" applyNumberFormat="1" applyFont="1" applyFill="1" applyBorder="1" applyAlignment="1" applyProtection="1">
      <alignment horizontal="center"/>
      <protection locked="0"/>
    </xf>
    <xf numFmtId="4" fontId="5" fillId="5" borderId="35" xfId="1" applyNumberFormat="1" applyFont="1" applyFill="1" applyBorder="1" applyAlignment="1">
      <alignment horizontal="center"/>
    </xf>
    <xf numFmtId="4" fontId="8" fillId="2" borderId="3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4" fontId="3" fillId="0" borderId="0" xfId="1" applyNumberFormat="1" applyFont="1"/>
    <xf numFmtId="49" fontId="2" fillId="0" borderId="32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2" fontId="7" fillId="0" borderId="32" xfId="1" applyNumberFormat="1" applyFont="1" applyFill="1" applyBorder="1" applyAlignment="1">
      <alignment horizontal="center" vertical="center"/>
    </xf>
    <xf numFmtId="2" fontId="3" fillId="0" borderId="35" xfId="1" applyNumberFormat="1" applyFont="1" applyFill="1" applyBorder="1" applyAlignment="1">
      <alignment horizontal="center" vertical="center"/>
    </xf>
    <xf numFmtId="2" fontId="3" fillId="0" borderId="35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zoomScale="75" zoomScaleNormal="75" workbookViewId="0">
      <selection activeCell="X21" sqref="X21"/>
    </sheetView>
  </sheetViews>
  <sheetFormatPr defaultRowHeight="15" x14ac:dyDescent="0.25"/>
  <cols>
    <col min="1" max="6" width="9.140625" style="11"/>
    <col min="7" max="7" width="34.7109375" style="11" customWidth="1"/>
    <col min="8" max="8" width="9.140625" style="11"/>
    <col min="9" max="9" width="9" style="11" customWidth="1"/>
    <col min="10" max="10" width="8.7109375" style="11" customWidth="1"/>
    <col min="11" max="11" width="10.7109375" style="11" customWidth="1"/>
    <col min="12" max="12" width="12.140625" style="11" customWidth="1"/>
    <col min="13" max="13" width="10.85546875" style="11" customWidth="1"/>
    <col min="14" max="14" width="11.5703125" style="11" customWidth="1"/>
    <col min="15" max="15" width="11.28515625" style="11" customWidth="1"/>
    <col min="16" max="16" width="11.5703125" style="11" customWidth="1"/>
    <col min="17" max="17" width="9.42578125" style="11" customWidth="1"/>
    <col min="18" max="18" width="3.42578125" style="11" customWidth="1"/>
    <col min="19" max="19" width="0.140625" style="11" hidden="1" customWidth="1"/>
    <col min="20" max="20" width="13.5703125" style="11" customWidth="1"/>
    <col min="21" max="21" width="15.5703125" style="11" customWidth="1"/>
    <col min="22" max="22" width="17.28515625" style="11" customWidth="1"/>
    <col min="23" max="23" width="14" style="11" customWidth="1"/>
    <col min="24" max="24" width="15.140625" style="11" customWidth="1"/>
    <col min="25" max="25" width="13.140625" style="11" customWidth="1"/>
    <col min="26" max="26" width="15.7109375" style="11" customWidth="1"/>
    <col min="27" max="29" width="13.140625" style="11" customWidth="1"/>
    <col min="30" max="30" width="9.140625" style="11"/>
    <col min="31" max="32" width="10" style="11" bestFit="1" customWidth="1"/>
    <col min="33" max="16384" width="9.140625" style="11"/>
  </cols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" t="s">
        <v>29</v>
      </c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5" t="s">
        <v>30</v>
      </c>
    </row>
    <row r="3" spans="1:3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 t="s">
        <v>31</v>
      </c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28" t="s">
        <v>33</v>
      </c>
      <c r="AC4" s="128"/>
    </row>
    <row r="5" spans="1:3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 t="s">
        <v>27</v>
      </c>
      <c r="P5" s="3"/>
      <c r="Q5" s="4" t="s">
        <v>27</v>
      </c>
      <c r="R5" s="100" t="s">
        <v>17</v>
      </c>
      <c r="S5" s="100"/>
      <c r="T5" s="100"/>
      <c r="U5" s="100"/>
      <c r="V5" s="100"/>
      <c r="W5" s="100"/>
      <c r="X5" s="100"/>
      <c r="Y5" s="100"/>
      <c r="Z5" s="19" t="s">
        <v>28</v>
      </c>
      <c r="AA5" s="19"/>
      <c r="AB5" s="3"/>
      <c r="AC5" s="3"/>
    </row>
    <row r="6" spans="1:3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" t="s">
        <v>0</v>
      </c>
      <c r="S6" s="7"/>
      <c r="T6" s="7"/>
      <c r="U6" s="7"/>
      <c r="V6" s="7"/>
      <c r="W6" s="7"/>
      <c r="X6" s="7"/>
      <c r="Y6" s="7"/>
      <c r="Z6" s="2"/>
      <c r="AA6" s="2"/>
      <c r="AB6" s="2"/>
      <c r="AC6" s="2"/>
    </row>
    <row r="7" spans="1:31" ht="15.75" x14ac:dyDescent="0.25">
      <c r="B7" s="8"/>
      <c r="C7" s="8"/>
      <c r="D7" s="8"/>
      <c r="E7" s="8"/>
      <c r="F7" s="8"/>
      <c r="G7" s="8"/>
      <c r="H7" s="8"/>
      <c r="I7" s="8" t="s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31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31" ht="67.5" customHeight="1" thickBot="1" x14ac:dyDescent="0.3">
      <c r="A9" s="120" t="s">
        <v>2</v>
      </c>
      <c r="B9" s="109" t="s">
        <v>3</v>
      </c>
      <c r="C9" s="110"/>
      <c r="D9" s="110"/>
      <c r="E9" s="110"/>
      <c r="F9" s="110"/>
      <c r="G9" s="110"/>
      <c r="H9" s="110"/>
      <c r="I9" s="110"/>
      <c r="J9" s="129" t="s">
        <v>34</v>
      </c>
      <c r="K9" s="130"/>
      <c r="L9" s="121" t="s">
        <v>37</v>
      </c>
      <c r="M9" s="123"/>
      <c r="N9" s="121" t="s">
        <v>40</v>
      </c>
      <c r="O9" s="122"/>
      <c r="P9" s="122"/>
      <c r="Q9" s="122"/>
      <c r="R9" s="122"/>
      <c r="S9" s="24"/>
      <c r="T9" s="120" t="s">
        <v>45</v>
      </c>
      <c r="U9" s="120"/>
      <c r="V9" s="120"/>
      <c r="W9" s="121" t="s">
        <v>48</v>
      </c>
      <c r="X9" s="123"/>
      <c r="Y9" s="120" t="s">
        <v>5</v>
      </c>
      <c r="Z9" s="120"/>
      <c r="AA9" s="120"/>
      <c r="AB9" s="120"/>
      <c r="AC9" s="120"/>
    </row>
    <row r="10" spans="1:31" ht="67.5" customHeight="1" thickBot="1" x14ac:dyDescent="0.3">
      <c r="A10" s="120"/>
      <c r="B10" s="111"/>
      <c r="C10" s="112"/>
      <c r="D10" s="112"/>
      <c r="E10" s="112"/>
      <c r="F10" s="112"/>
      <c r="G10" s="112"/>
      <c r="H10" s="112"/>
      <c r="I10" s="112"/>
      <c r="J10" s="116" t="s">
        <v>35</v>
      </c>
      <c r="K10" s="116" t="s">
        <v>36</v>
      </c>
      <c r="L10" s="116" t="s">
        <v>38</v>
      </c>
      <c r="M10" s="116" t="s">
        <v>39</v>
      </c>
      <c r="N10" s="121" t="s">
        <v>41</v>
      </c>
      <c r="O10" s="123"/>
      <c r="P10" s="121" t="s">
        <v>42</v>
      </c>
      <c r="Q10" s="122"/>
      <c r="R10" s="123"/>
      <c r="S10" s="23"/>
      <c r="T10" s="121" t="s">
        <v>46</v>
      </c>
      <c r="U10" s="122"/>
      <c r="V10" s="123"/>
      <c r="W10" s="116" t="s">
        <v>35</v>
      </c>
      <c r="X10" s="116" t="s">
        <v>49</v>
      </c>
      <c r="Y10" s="118" t="s">
        <v>50</v>
      </c>
      <c r="Z10" s="118" t="s">
        <v>9</v>
      </c>
      <c r="AA10" s="118" t="s">
        <v>51</v>
      </c>
      <c r="AB10" s="118" t="s">
        <v>52</v>
      </c>
      <c r="AC10" s="118" t="s">
        <v>53</v>
      </c>
    </row>
    <row r="11" spans="1:31" ht="83.25" customHeight="1" thickBot="1" x14ac:dyDescent="0.3">
      <c r="A11" s="120"/>
      <c r="B11" s="113"/>
      <c r="C11" s="114"/>
      <c r="D11" s="114"/>
      <c r="E11" s="114"/>
      <c r="F11" s="114"/>
      <c r="G11" s="114"/>
      <c r="H11" s="114"/>
      <c r="I11" s="114"/>
      <c r="J11" s="117"/>
      <c r="K11" s="117"/>
      <c r="L11" s="117"/>
      <c r="M11" s="117"/>
      <c r="N11" s="16" t="s">
        <v>43</v>
      </c>
      <c r="O11" s="18" t="s">
        <v>44</v>
      </c>
      <c r="P11" s="16" t="s">
        <v>43</v>
      </c>
      <c r="Q11" s="121" t="s">
        <v>44</v>
      </c>
      <c r="R11" s="122"/>
      <c r="S11" s="122"/>
      <c r="T11" s="15" t="s">
        <v>47</v>
      </c>
      <c r="U11" s="15" t="s">
        <v>41</v>
      </c>
      <c r="V11" s="10" t="s">
        <v>42</v>
      </c>
      <c r="W11" s="117"/>
      <c r="X11" s="117"/>
      <c r="Y11" s="119"/>
      <c r="Z11" s="119"/>
      <c r="AA11" s="119"/>
      <c r="AB11" s="119"/>
      <c r="AC11" s="119"/>
    </row>
    <row r="12" spans="1:31" ht="15.75" thickBot="1" x14ac:dyDescent="0.3">
      <c r="A12" s="9">
        <v>1</v>
      </c>
      <c r="B12" s="103">
        <v>2</v>
      </c>
      <c r="C12" s="103"/>
      <c r="D12" s="103"/>
      <c r="E12" s="103"/>
      <c r="F12" s="103"/>
      <c r="G12" s="103"/>
      <c r="H12" s="103"/>
      <c r="I12" s="104"/>
      <c r="J12" s="17">
        <v>3</v>
      </c>
      <c r="K12" s="17">
        <v>4</v>
      </c>
      <c r="L12" s="17">
        <v>5</v>
      </c>
      <c r="M12" s="17">
        <v>6</v>
      </c>
      <c r="N12" s="17">
        <v>7</v>
      </c>
      <c r="O12" s="17">
        <v>8</v>
      </c>
      <c r="P12" s="17">
        <v>9</v>
      </c>
      <c r="Q12" s="104">
        <v>10</v>
      </c>
      <c r="R12" s="105"/>
      <c r="S12" s="106"/>
      <c r="T12" s="17">
        <v>11</v>
      </c>
      <c r="U12" s="17">
        <v>12</v>
      </c>
      <c r="V12" s="17">
        <v>13</v>
      </c>
      <c r="W12" s="17">
        <v>14</v>
      </c>
      <c r="X12" s="17">
        <v>15</v>
      </c>
      <c r="Y12" s="17">
        <v>16</v>
      </c>
      <c r="Z12" s="17">
        <v>17</v>
      </c>
      <c r="AA12" s="17">
        <v>18</v>
      </c>
      <c r="AB12" s="17">
        <v>19</v>
      </c>
      <c r="AC12" s="17">
        <v>20</v>
      </c>
    </row>
    <row r="13" spans="1:31" x14ac:dyDescent="0.25">
      <c r="A13" s="37" t="s">
        <v>11</v>
      </c>
      <c r="B13" s="108" t="s">
        <v>22</v>
      </c>
      <c r="C13" s="108"/>
      <c r="D13" s="108"/>
      <c r="E13" s="108"/>
      <c r="F13" s="108"/>
      <c r="G13" s="108"/>
      <c r="H13" s="108"/>
      <c r="I13" s="10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77">
        <f>T14+T26</f>
        <v>3384.6066180729499</v>
      </c>
      <c r="U13" s="77">
        <f>U14+U26</f>
        <v>3172.0910253799998</v>
      </c>
      <c r="V13" s="79">
        <f>SUM(V14:V18)</f>
        <v>0</v>
      </c>
      <c r="W13" s="115"/>
      <c r="X13" s="115"/>
      <c r="Y13" s="115"/>
      <c r="Z13" s="115"/>
      <c r="AA13" s="115"/>
      <c r="AB13" s="115"/>
      <c r="AC13" s="115"/>
    </row>
    <row r="14" spans="1:31" s="38" customFormat="1" ht="12.75" x14ac:dyDescent="0.2">
      <c r="A14" s="33" t="s">
        <v>12</v>
      </c>
      <c r="B14" s="102" t="s">
        <v>23</v>
      </c>
      <c r="C14" s="102"/>
      <c r="D14" s="102"/>
      <c r="E14" s="102"/>
      <c r="F14" s="102"/>
      <c r="G14" s="102"/>
      <c r="H14" s="102"/>
      <c r="I14" s="102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85">
        <f>506857.24346/1000</f>
        <v>506.85724346000001</v>
      </c>
      <c r="U14" s="78">
        <f>356734.91558/1000</f>
        <v>356.73491557999995</v>
      </c>
      <c r="V14" s="87">
        <v>0</v>
      </c>
      <c r="W14" s="92"/>
      <c r="X14" s="92"/>
      <c r="Y14" s="92"/>
      <c r="Z14" s="92"/>
      <c r="AA14" s="92"/>
      <c r="AB14" s="92"/>
      <c r="AC14" s="92"/>
      <c r="AE14" s="39"/>
    </row>
    <row r="15" spans="1:31" s="38" customFormat="1" ht="15" customHeight="1" x14ac:dyDescent="0.2">
      <c r="A15" s="34" t="s">
        <v>13</v>
      </c>
      <c r="B15" s="101" t="s">
        <v>54</v>
      </c>
      <c r="C15" s="102"/>
      <c r="D15" s="102"/>
      <c r="E15" s="102"/>
      <c r="F15" s="102"/>
      <c r="G15" s="102"/>
      <c r="H15" s="102"/>
      <c r="I15" s="102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86">
        <v>356.73491557999995</v>
      </c>
      <c r="U15" s="78">
        <v>356.73491557999995</v>
      </c>
      <c r="V15" s="87">
        <v>0</v>
      </c>
      <c r="W15" s="92"/>
      <c r="X15" s="92"/>
      <c r="Y15" s="92"/>
      <c r="Z15" s="92"/>
      <c r="AA15" s="92"/>
      <c r="AB15" s="92"/>
      <c r="AC15" s="92"/>
    </row>
    <row r="16" spans="1:31" x14ac:dyDescent="0.25">
      <c r="A16" s="6" t="s">
        <v>14</v>
      </c>
      <c r="B16" s="107" t="s">
        <v>24</v>
      </c>
      <c r="C16" s="107"/>
      <c r="D16" s="107"/>
      <c r="E16" s="107"/>
      <c r="F16" s="107"/>
      <c r="G16" s="107"/>
      <c r="H16" s="107"/>
      <c r="I16" s="107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79">
        <f>SUM(T17:T22)</f>
        <v>208.07002399999999</v>
      </c>
      <c r="U16" s="79">
        <f>SUM(U17:U22)</f>
        <v>208.07002399999999</v>
      </c>
      <c r="V16" s="79">
        <f>SUM(V17:V21)</f>
        <v>0</v>
      </c>
      <c r="W16" s="92"/>
      <c r="X16" s="92"/>
      <c r="Y16" s="92"/>
      <c r="Z16" s="92"/>
      <c r="AA16" s="92"/>
      <c r="AB16" s="92"/>
      <c r="AC16" s="92"/>
    </row>
    <row r="17" spans="1:29" s="49" customFormat="1" ht="35.25" customHeight="1" x14ac:dyDescent="0.2">
      <c r="A17" s="26" t="s">
        <v>55</v>
      </c>
      <c r="B17" s="97" t="s">
        <v>19</v>
      </c>
      <c r="C17" s="97"/>
      <c r="D17" s="97"/>
      <c r="E17" s="97"/>
      <c r="F17" s="97"/>
      <c r="G17" s="97"/>
      <c r="H17" s="97"/>
      <c r="I17" s="97"/>
      <c r="J17" s="40">
        <v>2018</v>
      </c>
      <c r="K17" s="40"/>
      <c r="L17" s="44">
        <f>119213.93/1000</f>
        <v>119.21392999999999</v>
      </c>
      <c r="M17" s="27" t="s">
        <v>59</v>
      </c>
      <c r="N17" s="42">
        <f>5224.56/1000000</f>
        <v>5.2245600000000005E-3</v>
      </c>
      <c r="O17" s="45">
        <v>1</v>
      </c>
      <c r="P17" s="46">
        <v>0</v>
      </c>
      <c r="Q17" s="93">
        <v>0</v>
      </c>
      <c r="R17" s="93"/>
      <c r="S17" s="26"/>
      <c r="T17" s="80">
        <f>U17</f>
        <v>32.817620000000005</v>
      </c>
      <c r="U17" s="46">
        <f>32817.62/1000</f>
        <v>32.817620000000005</v>
      </c>
      <c r="V17" s="47">
        <v>0</v>
      </c>
      <c r="W17" s="47">
        <v>0</v>
      </c>
      <c r="X17" s="47"/>
      <c r="Y17" s="68">
        <v>26.5</v>
      </c>
      <c r="Z17" s="43" t="s">
        <v>60</v>
      </c>
      <c r="AA17" s="48">
        <v>0</v>
      </c>
      <c r="AB17" s="48">
        <v>0</v>
      </c>
      <c r="AC17" s="31">
        <v>1</v>
      </c>
    </row>
    <row r="18" spans="1:29" s="49" customFormat="1" ht="42.75" customHeight="1" x14ac:dyDescent="0.2">
      <c r="A18" s="26" t="s">
        <v>61</v>
      </c>
      <c r="B18" s="97" t="s">
        <v>62</v>
      </c>
      <c r="C18" s="97"/>
      <c r="D18" s="97"/>
      <c r="E18" s="97"/>
      <c r="F18" s="97"/>
      <c r="G18" s="97"/>
      <c r="H18" s="97"/>
      <c r="I18" s="97"/>
      <c r="J18" s="40">
        <v>2018</v>
      </c>
      <c r="K18" s="50"/>
      <c r="L18" s="44">
        <f>91779.91/1000</f>
        <v>91.779910000000001</v>
      </c>
      <c r="M18" s="27" t="s">
        <v>59</v>
      </c>
      <c r="N18" s="51">
        <v>3.0000000000000001E-3</v>
      </c>
      <c r="O18" s="45">
        <v>1</v>
      </c>
      <c r="P18" s="46">
        <v>0</v>
      </c>
      <c r="Q18" s="93">
        <v>0</v>
      </c>
      <c r="R18" s="93"/>
      <c r="S18" s="26"/>
      <c r="T18" s="80">
        <f>U18</f>
        <v>20.2531</v>
      </c>
      <c r="U18" s="46">
        <f>20253.1/1000</f>
        <v>20.2531</v>
      </c>
      <c r="V18" s="81">
        <v>0</v>
      </c>
      <c r="W18" s="47">
        <v>0</v>
      </c>
      <c r="X18" s="22"/>
      <c r="Y18" s="29">
        <v>19.82</v>
      </c>
      <c r="Z18" s="52" t="s">
        <v>84</v>
      </c>
      <c r="AA18" s="48">
        <v>0</v>
      </c>
      <c r="AB18" s="48">
        <v>0</v>
      </c>
      <c r="AC18" s="31">
        <v>1</v>
      </c>
    </row>
    <row r="19" spans="1:29" s="49" customFormat="1" ht="27.75" customHeight="1" x14ac:dyDescent="0.2">
      <c r="A19" s="26" t="s">
        <v>63</v>
      </c>
      <c r="B19" s="97" t="s">
        <v>21</v>
      </c>
      <c r="C19" s="97"/>
      <c r="D19" s="97"/>
      <c r="E19" s="97"/>
      <c r="F19" s="97"/>
      <c r="G19" s="97"/>
      <c r="H19" s="97"/>
      <c r="I19" s="97"/>
      <c r="J19" s="40">
        <v>2018</v>
      </c>
      <c r="K19" s="50"/>
      <c r="L19" s="44">
        <f>188495.98/1000</f>
        <v>188.49598</v>
      </c>
      <c r="M19" s="27" t="s">
        <v>64</v>
      </c>
      <c r="N19" s="42">
        <v>0.06</v>
      </c>
      <c r="O19" s="45">
        <v>1</v>
      </c>
      <c r="P19" s="46">
        <v>0</v>
      </c>
      <c r="Q19" s="93">
        <v>0</v>
      </c>
      <c r="R19" s="93"/>
      <c r="S19" s="26"/>
      <c r="T19" s="80">
        <f>U19</f>
        <v>82.440854000000002</v>
      </c>
      <c r="U19" s="46">
        <f>82440.854/1000</f>
        <v>82.440854000000002</v>
      </c>
      <c r="V19" s="81">
        <v>0</v>
      </c>
      <c r="W19" s="47">
        <v>0</v>
      </c>
      <c r="X19" s="22"/>
      <c r="Y19" s="30">
        <v>25.6</v>
      </c>
      <c r="Z19" s="53" t="s">
        <v>85</v>
      </c>
      <c r="AA19" s="48">
        <v>0</v>
      </c>
      <c r="AB19" s="48">
        <v>0</v>
      </c>
      <c r="AC19" s="31">
        <v>1</v>
      </c>
    </row>
    <row r="20" spans="1:29" s="49" customFormat="1" ht="54.75" customHeight="1" x14ac:dyDescent="0.2">
      <c r="A20" s="26" t="s">
        <v>65</v>
      </c>
      <c r="B20" s="97" t="s">
        <v>66</v>
      </c>
      <c r="C20" s="97"/>
      <c r="D20" s="97"/>
      <c r="E20" s="97"/>
      <c r="F20" s="97"/>
      <c r="G20" s="97"/>
      <c r="H20" s="97"/>
      <c r="I20" s="97"/>
      <c r="J20" s="40">
        <v>2019</v>
      </c>
      <c r="K20" s="50"/>
      <c r="L20" s="44">
        <f>99128.58/1000</f>
        <v>99.128579999999999</v>
      </c>
      <c r="M20" s="27" t="s">
        <v>67</v>
      </c>
      <c r="N20" s="27" t="s">
        <v>68</v>
      </c>
      <c r="O20" s="45">
        <v>1</v>
      </c>
      <c r="P20" s="46">
        <v>0</v>
      </c>
      <c r="Q20" s="93">
        <v>0</v>
      </c>
      <c r="R20" s="93"/>
      <c r="S20" s="26"/>
      <c r="T20" s="80">
        <f>U20</f>
        <v>58.79345</v>
      </c>
      <c r="U20" s="46">
        <f>58793.45/1000</f>
        <v>58.79345</v>
      </c>
      <c r="V20" s="81">
        <v>0</v>
      </c>
      <c r="W20" s="22">
        <f>32413.206/1000</f>
        <v>32.413205999999995</v>
      </c>
      <c r="X20" s="22"/>
      <c r="Y20" s="29">
        <v>21.06</v>
      </c>
      <c r="Z20" s="54" t="s">
        <v>69</v>
      </c>
      <c r="AA20" s="48">
        <v>0</v>
      </c>
      <c r="AB20" s="48">
        <v>0</v>
      </c>
      <c r="AC20" s="31">
        <v>1</v>
      </c>
    </row>
    <row r="21" spans="1:29" s="49" customFormat="1" ht="42" customHeight="1" x14ac:dyDescent="0.2">
      <c r="A21" s="26" t="s">
        <v>79</v>
      </c>
      <c r="B21" s="97" t="s">
        <v>80</v>
      </c>
      <c r="C21" s="97"/>
      <c r="D21" s="97"/>
      <c r="E21" s="97"/>
      <c r="F21" s="97"/>
      <c r="G21" s="97"/>
      <c r="H21" s="97"/>
      <c r="I21" s="97"/>
      <c r="J21" s="40">
        <v>2019</v>
      </c>
      <c r="K21" s="50"/>
      <c r="L21" s="44">
        <f>110979.35/1000</f>
        <v>110.97935000000001</v>
      </c>
      <c r="M21" s="27" t="s">
        <v>81</v>
      </c>
      <c r="N21" s="27" t="s">
        <v>82</v>
      </c>
      <c r="O21" s="45">
        <v>1</v>
      </c>
      <c r="P21" s="46">
        <v>0</v>
      </c>
      <c r="Q21" s="93">
        <v>0</v>
      </c>
      <c r="R21" s="93"/>
      <c r="S21" s="26"/>
      <c r="T21" s="80">
        <f>U21</f>
        <v>0.99435000000000007</v>
      </c>
      <c r="U21" s="46">
        <f>994.35/1000</f>
        <v>0.99435000000000007</v>
      </c>
      <c r="V21" s="81">
        <v>0</v>
      </c>
      <c r="W21" s="22">
        <v>109.98500000000001</v>
      </c>
      <c r="X21" s="22"/>
      <c r="Y21" s="29">
        <v>30.28</v>
      </c>
      <c r="Z21" s="64" t="s">
        <v>83</v>
      </c>
      <c r="AA21" s="48">
        <v>0</v>
      </c>
      <c r="AB21" s="48">
        <v>0</v>
      </c>
      <c r="AC21" s="31">
        <v>6</v>
      </c>
    </row>
    <row r="22" spans="1:29" s="49" customFormat="1" ht="26.25" customHeight="1" x14ac:dyDescent="0.2">
      <c r="A22" s="26" t="s">
        <v>91</v>
      </c>
      <c r="B22" s="94" t="s">
        <v>92</v>
      </c>
      <c r="C22" s="95"/>
      <c r="D22" s="95"/>
      <c r="E22" s="95"/>
      <c r="F22" s="95"/>
      <c r="G22" s="95"/>
      <c r="H22" s="95"/>
      <c r="I22" s="96"/>
      <c r="J22" s="40">
        <v>2019</v>
      </c>
      <c r="K22" s="50"/>
      <c r="L22" s="44">
        <f>62333.66/1000</f>
        <v>62.333660000000002</v>
      </c>
      <c r="M22" s="27" t="s">
        <v>93</v>
      </c>
      <c r="N22" s="42">
        <f>3537.6/1000000</f>
        <v>3.5376000000000001E-3</v>
      </c>
      <c r="O22" s="45">
        <v>1</v>
      </c>
      <c r="P22" s="46">
        <v>0</v>
      </c>
      <c r="Q22" s="93">
        <v>0</v>
      </c>
      <c r="R22" s="93"/>
      <c r="S22" s="26"/>
      <c r="T22" s="80">
        <f>12770.65/1000</f>
        <v>12.77065</v>
      </c>
      <c r="U22" s="46">
        <v>12.77065</v>
      </c>
      <c r="V22" s="81">
        <v>0</v>
      </c>
      <c r="W22" s="22">
        <f>49563.01/1000</f>
        <v>49.563010000000006</v>
      </c>
      <c r="X22" s="22"/>
      <c r="Y22" s="30">
        <v>20</v>
      </c>
      <c r="Z22" s="64" t="s">
        <v>94</v>
      </c>
      <c r="AA22" s="48">
        <v>0</v>
      </c>
      <c r="AB22" s="48">
        <v>0</v>
      </c>
      <c r="AC22" s="31">
        <v>1</v>
      </c>
    </row>
    <row r="23" spans="1:29" x14ac:dyDescent="0.25">
      <c r="A23" s="32" t="s">
        <v>15</v>
      </c>
      <c r="B23" s="124" t="s">
        <v>16</v>
      </c>
      <c r="C23" s="125"/>
      <c r="D23" s="125"/>
      <c r="E23" s="125"/>
      <c r="F23" s="125"/>
      <c r="G23" s="125"/>
      <c r="H23" s="125"/>
      <c r="I23" s="126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82">
        <f>T24</f>
        <v>20.887319999999999</v>
      </c>
      <c r="U23" s="82">
        <f>U24</f>
        <v>20.887319999999999</v>
      </c>
      <c r="V23" s="87">
        <v>0</v>
      </c>
      <c r="W23" s="92"/>
      <c r="X23" s="92"/>
      <c r="Y23" s="92"/>
      <c r="Z23" s="92"/>
      <c r="AA23" s="92"/>
      <c r="AB23" s="92"/>
      <c r="AC23" s="92"/>
    </row>
    <row r="24" spans="1:29" s="49" customFormat="1" ht="27.75" customHeight="1" x14ac:dyDescent="0.2">
      <c r="A24" s="26" t="s">
        <v>77</v>
      </c>
      <c r="B24" s="94" t="s">
        <v>95</v>
      </c>
      <c r="C24" s="95"/>
      <c r="D24" s="95"/>
      <c r="E24" s="95"/>
      <c r="F24" s="95"/>
      <c r="G24" s="95"/>
      <c r="H24" s="95"/>
      <c r="I24" s="96"/>
      <c r="J24" s="40">
        <v>2019</v>
      </c>
      <c r="K24" s="50"/>
      <c r="L24" s="44">
        <f>30512.49/1000</f>
        <v>30.512490000000003</v>
      </c>
      <c r="M24" s="27" t="s">
        <v>96</v>
      </c>
      <c r="N24" s="89">
        <f>6307.2/1000000</f>
        <v>6.3071999999999998E-3</v>
      </c>
      <c r="O24" s="45">
        <v>1</v>
      </c>
      <c r="P24" s="46">
        <v>0</v>
      </c>
      <c r="Q24" s="93">
        <v>0</v>
      </c>
      <c r="R24" s="93"/>
      <c r="S24" s="26"/>
      <c r="T24" s="80">
        <f>20887.32/1000</f>
        <v>20.887319999999999</v>
      </c>
      <c r="U24" s="46">
        <v>20.887319999999999</v>
      </c>
      <c r="V24" s="81">
        <v>0</v>
      </c>
      <c r="W24" s="47">
        <v>9.6251700000000042</v>
      </c>
      <c r="X24" s="22"/>
      <c r="Y24" s="30" t="s">
        <v>99</v>
      </c>
      <c r="Z24" s="53" t="s">
        <v>97</v>
      </c>
      <c r="AA24" s="48">
        <v>0</v>
      </c>
      <c r="AB24" s="48">
        <v>0</v>
      </c>
      <c r="AC24" s="31">
        <v>0</v>
      </c>
    </row>
    <row r="25" spans="1:29" s="38" customFormat="1" ht="15.75" customHeight="1" x14ac:dyDescent="0.2">
      <c r="A25" s="35" t="s">
        <v>56</v>
      </c>
      <c r="B25" s="127" t="s">
        <v>25</v>
      </c>
      <c r="C25" s="127"/>
      <c r="D25" s="127"/>
      <c r="E25" s="127"/>
      <c r="F25" s="127"/>
      <c r="G25" s="127"/>
      <c r="H25" s="127"/>
      <c r="I25" s="127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83">
        <v>0</v>
      </c>
      <c r="U25" s="83">
        <v>0</v>
      </c>
      <c r="V25" s="83">
        <v>0</v>
      </c>
      <c r="W25" s="92"/>
      <c r="X25" s="92"/>
      <c r="Y25" s="92"/>
      <c r="Z25" s="92"/>
      <c r="AA25" s="92"/>
      <c r="AB25" s="92"/>
      <c r="AC25" s="92"/>
    </row>
    <row r="26" spans="1:29" s="38" customFormat="1" ht="20.25" customHeight="1" x14ac:dyDescent="0.2">
      <c r="A26" s="36" t="s">
        <v>57</v>
      </c>
      <c r="B26" s="127" t="s">
        <v>26</v>
      </c>
      <c r="C26" s="127"/>
      <c r="D26" s="127"/>
      <c r="E26" s="127"/>
      <c r="F26" s="127"/>
      <c r="G26" s="127"/>
      <c r="H26" s="127"/>
      <c r="I26" s="127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84">
        <f>2877749.37461295/1000</f>
        <v>2877.7493746129499</v>
      </c>
      <c r="U26" s="83">
        <v>2815.3561098</v>
      </c>
      <c r="V26" s="83">
        <v>0</v>
      </c>
      <c r="W26" s="92"/>
      <c r="X26" s="92"/>
      <c r="Y26" s="92"/>
      <c r="Z26" s="92"/>
      <c r="AA26" s="92"/>
      <c r="AB26" s="92"/>
      <c r="AC26" s="92"/>
    </row>
    <row r="27" spans="1:29" s="12" customFormat="1" ht="21.75" customHeight="1" x14ac:dyDescent="0.25">
      <c r="A27" s="25" t="s">
        <v>58</v>
      </c>
      <c r="B27" s="131" t="s">
        <v>98</v>
      </c>
      <c r="C27" s="131"/>
      <c r="D27" s="131"/>
      <c r="E27" s="131"/>
      <c r="F27" s="131"/>
      <c r="G27" s="131"/>
      <c r="H27" s="131"/>
      <c r="I27" s="131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83">
        <v>2815.3561098</v>
      </c>
      <c r="U27" s="91">
        <f>2815356109.8/1000000</f>
        <v>2815.3561098</v>
      </c>
      <c r="V27" s="83">
        <v>0</v>
      </c>
      <c r="W27" s="92"/>
      <c r="X27" s="92"/>
      <c r="Y27" s="92"/>
      <c r="Z27" s="92"/>
      <c r="AA27" s="92"/>
      <c r="AB27" s="92"/>
      <c r="AC27" s="92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30" spans="1:29" x14ac:dyDescent="0.25">
      <c r="U30" s="14"/>
      <c r="V30" s="90"/>
    </row>
    <row r="33" spans="20:20" x14ac:dyDescent="0.25">
      <c r="T33" s="14"/>
    </row>
    <row r="34" spans="20:20" x14ac:dyDescent="0.25">
      <c r="T34" s="14"/>
    </row>
  </sheetData>
  <mergeCells count="65">
    <mergeCell ref="B27:I27"/>
    <mergeCell ref="J27:S27"/>
    <mergeCell ref="W27:AC27"/>
    <mergeCell ref="B26:I26"/>
    <mergeCell ref="Y9:AC9"/>
    <mergeCell ref="W9:X9"/>
    <mergeCell ref="W10:W11"/>
    <mergeCell ref="W25:AC25"/>
    <mergeCell ref="W26:AC26"/>
    <mergeCell ref="B25:I25"/>
    <mergeCell ref="J25:S25"/>
    <mergeCell ref="J26:S26"/>
    <mergeCell ref="J23:S23"/>
    <mergeCell ref="AB4:AC4"/>
    <mergeCell ref="J9:K9"/>
    <mergeCell ref="L9:M9"/>
    <mergeCell ref="N9:R9"/>
    <mergeCell ref="Q20:R20"/>
    <mergeCell ref="Q19:R19"/>
    <mergeCell ref="Q17:R17"/>
    <mergeCell ref="J10:J11"/>
    <mergeCell ref="K10:K11"/>
    <mergeCell ref="L10:L11"/>
    <mergeCell ref="M10:M11"/>
    <mergeCell ref="N10:O10"/>
    <mergeCell ref="A9:A11"/>
    <mergeCell ref="T9:V9"/>
    <mergeCell ref="Q11:S11"/>
    <mergeCell ref="T10:V10"/>
    <mergeCell ref="B23:I23"/>
    <mergeCell ref="P10:R10"/>
    <mergeCell ref="Z10:Z11"/>
    <mergeCell ref="AB10:AB11"/>
    <mergeCell ref="AC10:AC11"/>
    <mergeCell ref="AA10:AA11"/>
    <mergeCell ref="B17:I17"/>
    <mergeCell ref="R5:Y5"/>
    <mergeCell ref="B15:I15"/>
    <mergeCell ref="B18:I18"/>
    <mergeCell ref="Q18:R18"/>
    <mergeCell ref="B12:I12"/>
    <mergeCell ref="Q12:S12"/>
    <mergeCell ref="B16:I16"/>
    <mergeCell ref="B14:I14"/>
    <mergeCell ref="B13:I13"/>
    <mergeCell ref="B9:I11"/>
    <mergeCell ref="W13:AC13"/>
    <mergeCell ref="W14:AC14"/>
    <mergeCell ref="W15:AC15"/>
    <mergeCell ref="W16:AC16"/>
    <mergeCell ref="X10:X11"/>
    <mergeCell ref="Y10:Y11"/>
    <mergeCell ref="B21:I21"/>
    <mergeCell ref="Q21:R21"/>
    <mergeCell ref="J13:S13"/>
    <mergeCell ref="J14:S14"/>
    <mergeCell ref="J15:S15"/>
    <mergeCell ref="J16:S16"/>
    <mergeCell ref="B20:I20"/>
    <mergeCell ref="B19:I19"/>
    <mergeCell ref="W23:AC23"/>
    <mergeCell ref="Q22:R22"/>
    <mergeCell ref="B22:I22"/>
    <mergeCell ref="B24:I24"/>
    <mergeCell ref="Q24:R2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4"/>
  <sheetViews>
    <sheetView topLeftCell="A7" workbookViewId="0">
      <selection activeCell="BQ26" sqref="BQ26"/>
    </sheetView>
  </sheetViews>
  <sheetFormatPr defaultRowHeight="15" x14ac:dyDescent="0.25"/>
  <cols>
    <col min="1" max="6" width="9.140625" style="11"/>
    <col min="7" max="7" width="34.7109375" style="11" customWidth="1"/>
    <col min="8" max="8" width="9.140625" style="11"/>
    <col min="9" max="9" width="21.140625" style="11" customWidth="1"/>
    <col min="10" max="55" width="0" style="11" hidden="1" customWidth="1"/>
    <col min="56" max="56" width="15.28515625" style="11" customWidth="1"/>
    <col min="57" max="57" width="11.28515625" style="11" customWidth="1"/>
    <col min="58" max="58" width="4.7109375" style="11" customWidth="1"/>
    <col min="59" max="59" width="0.140625" style="11" hidden="1" customWidth="1"/>
    <col min="60" max="60" width="2.85546875" style="11" hidden="1" customWidth="1"/>
    <col min="61" max="61" width="9.140625" style="11" hidden="1" customWidth="1"/>
    <col min="62" max="62" width="6.28515625" style="11" hidden="1" customWidth="1"/>
    <col min="63" max="68" width="9.140625" style="11" hidden="1" customWidth="1"/>
    <col min="69" max="69" width="14.42578125" style="11" customWidth="1"/>
    <col min="70" max="70" width="7.140625" style="11" customWidth="1"/>
    <col min="71" max="71" width="1.7109375" style="11" customWidth="1"/>
    <col min="72" max="72" width="1.42578125" style="11" customWidth="1"/>
    <col min="73" max="73" width="2" style="11" customWidth="1"/>
    <col min="74" max="81" width="9.140625" style="11" hidden="1" customWidth="1"/>
    <col min="82" max="82" width="2.140625" style="11" customWidth="1"/>
    <col min="83" max="83" width="17.28515625" style="11" customWidth="1"/>
    <col min="84" max="84" width="13.140625" style="11" customWidth="1"/>
    <col min="85" max="85" width="16.7109375" style="11" customWidth="1"/>
    <col min="86" max="86" width="9.140625" style="11"/>
    <col min="87" max="87" width="2.7109375" style="11" customWidth="1"/>
    <col min="88" max="88" width="9.140625" style="11"/>
    <col min="89" max="90" width="10" style="11" bestFit="1" customWidth="1"/>
    <col min="91" max="16384" width="9.140625" style="11"/>
  </cols>
  <sheetData>
    <row r="1" spans="1:8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5" t="s">
        <v>29</v>
      </c>
      <c r="CI1" s="55"/>
    </row>
    <row r="2" spans="1:8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5" t="s">
        <v>30</v>
      </c>
      <c r="CI2" s="5"/>
    </row>
    <row r="3" spans="1:8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5" t="s">
        <v>31</v>
      </c>
      <c r="CI3" s="5"/>
    </row>
    <row r="4" spans="1:8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28" t="s">
        <v>72</v>
      </c>
      <c r="CH4" s="128"/>
      <c r="CI4" s="1"/>
    </row>
    <row r="5" spans="1:8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56"/>
      <c r="CH5" s="56"/>
      <c r="CI5" s="1"/>
    </row>
    <row r="6" spans="1:89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4" t="s">
        <v>27</v>
      </c>
      <c r="BF6" s="100" t="s">
        <v>17</v>
      </c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4" t="s">
        <v>28</v>
      </c>
      <c r="CH6" s="3"/>
      <c r="CI6" s="3"/>
    </row>
    <row r="7" spans="1:8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7" t="s">
        <v>0</v>
      </c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2"/>
      <c r="CH7" s="2"/>
      <c r="CI7" s="2"/>
    </row>
    <row r="8" spans="1:89" ht="15.75" x14ac:dyDescent="0.25">
      <c r="B8" s="8"/>
      <c r="C8" s="8"/>
      <c r="D8" s="8"/>
      <c r="E8" s="8"/>
      <c r="F8" s="8"/>
      <c r="G8" s="8"/>
      <c r="H8" s="8"/>
      <c r="I8" s="8" t="s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</row>
    <row r="9" spans="1:89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9" ht="27" customHeight="1" x14ac:dyDescent="0.25">
      <c r="A10" s="132" t="s">
        <v>2</v>
      </c>
      <c r="B10" s="134" t="s">
        <v>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 t="s">
        <v>4</v>
      </c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 t="s">
        <v>71</v>
      </c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 t="s">
        <v>5</v>
      </c>
      <c r="CG10" s="134"/>
      <c r="CH10" s="134"/>
      <c r="CI10" s="136"/>
    </row>
    <row r="11" spans="1:89" ht="48" x14ac:dyDescent="0.25">
      <c r="A11" s="133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20" t="s">
        <v>6</v>
      </c>
      <c r="BE11" s="135" t="s">
        <v>7</v>
      </c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20" t="s">
        <v>73</v>
      </c>
      <c r="BR11" s="135" t="s">
        <v>8</v>
      </c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20" t="s">
        <v>74</v>
      </c>
      <c r="CF11" s="20" t="s">
        <v>32</v>
      </c>
      <c r="CG11" s="20" t="s">
        <v>9</v>
      </c>
      <c r="CH11" s="135" t="s">
        <v>10</v>
      </c>
      <c r="CI11" s="137"/>
    </row>
    <row r="12" spans="1:89" x14ac:dyDescent="0.25">
      <c r="A12" s="60">
        <v>1</v>
      </c>
      <c r="B12" s="144">
        <v>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21">
        <v>3</v>
      </c>
      <c r="BE12" s="144">
        <v>4</v>
      </c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21">
        <v>5</v>
      </c>
      <c r="BR12" s="144">
        <v>6</v>
      </c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21">
        <v>7</v>
      </c>
      <c r="CF12" s="21">
        <v>8</v>
      </c>
      <c r="CG12" s="21">
        <v>9</v>
      </c>
      <c r="CH12" s="144">
        <v>10</v>
      </c>
      <c r="CI12" s="151"/>
    </row>
    <row r="13" spans="1:89" x14ac:dyDescent="0.25">
      <c r="A13" s="61" t="s">
        <v>11</v>
      </c>
      <c r="B13" s="145" t="s">
        <v>22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57"/>
      <c r="BE13" s="158"/>
      <c r="BF13" s="158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159">
        <v>3384606.6180729456</v>
      </c>
      <c r="BR13" s="224">
        <f>BQ13</f>
        <v>3384606.6180729456</v>
      </c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6"/>
      <c r="CE13" s="58"/>
      <c r="CF13" s="58"/>
      <c r="CG13" s="58"/>
      <c r="CH13" s="149"/>
      <c r="CI13" s="150"/>
    </row>
    <row r="14" spans="1:89" s="38" customFormat="1" ht="12.75" x14ac:dyDescent="0.2">
      <c r="A14" s="168" t="s">
        <v>12</v>
      </c>
      <c r="B14" s="146" t="s">
        <v>23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9"/>
      <c r="BE14" s="170"/>
      <c r="BF14" s="170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0">
        <f>BQ15</f>
        <v>609597.75</v>
      </c>
      <c r="BR14" s="171">
        <v>506857.24</v>
      </c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3"/>
      <c r="CE14" s="174"/>
      <c r="CF14" s="174"/>
      <c r="CG14" s="174"/>
      <c r="CH14" s="175"/>
      <c r="CI14" s="176"/>
      <c r="CK14" s="39"/>
    </row>
    <row r="15" spans="1:89" s="38" customFormat="1" ht="12.75" x14ac:dyDescent="0.2">
      <c r="A15" s="168" t="s">
        <v>14</v>
      </c>
      <c r="B15" s="177" t="s">
        <v>75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69"/>
      <c r="BE15" s="170"/>
      <c r="BF15" s="170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83">
        <f>SUM(BQ16:BQ20)</f>
        <v>609597.75</v>
      </c>
      <c r="BR15" s="178">
        <f>SUM(BR16:CD20)</f>
        <v>194306.01835000003</v>
      </c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80"/>
      <c r="CE15" s="174"/>
      <c r="CF15" s="174"/>
      <c r="CG15" s="174"/>
      <c r="CH15" s="175"/>
      <c r="CI15" s="176"/>
    </row>
    <row r="16" spans="1:89" ht="30" customHeight="1" x14ac:dyDescent="0.25">
      <c r="A16" s="62" t="str">
        <f>'Форма 1_2018_план'!A17</f>
        <v>3.1.</v>
      </c>
      <c r="B16" s="138" t="str">
        <f>'Форма 1_2018_план'!B17:I17</f>
        <v>Межпоселковый газопровод  д. Городище Осташковский  район – д. Шуваево Селижаровский  район Тверской области; Распределительный газопровод по д. Шуваево  Селижаровского  района Тверской области</v>
      </c>
      <c r="C16" s="138"/>
      <c r="D16" s="138"/>
      <c r="E16" s="138"/>
      <c r="F16" s="138"/>
      <c r="G16" s="138"/>
      <c r="H16" s="138"/>
      <c r="I16" s="13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27" t="s">
        <v>18</v>
      </c>
      <c r="BE16" s="139" t="s">
        <v>20</v>
      </c>
      <c r="BF16" s="140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44">
        <f>119213.93</f>
        <v>119213.93</v>
      </c>
      <c r="BR16" s="141">
        <f>32817.62</f>
        <v>32817.620000000003</v>
      </c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3"/>
      <c r="CE16" s="13" t="s">
        <v>90</v>
      </c>
      <c r="CF16" s="28">
        <v>26.5</v>
      </c>
      <c r="CG16" s="27" t="s">
        <v>60</v>
      </c>
      <c r="CH16" s="147">
        <v>1</v>
      </c>
      <c r="CI16" s="148"/>
    </row>
    <row r="17" spans="1:87" ht="36" customHeight="1" x14ac:dyDescent="0.25">
      <c r="A17" s="62" t="str">
        <f>'Форма 1_2018_план'!A18</f>
        <v>3.2.</v>
      </c>
      <c r="B17" s="138" t="str">
        <f>'Форма 1_2018_план'!B18:I18</f>
        <v>Межпоселковый газопровод   г. Андреаполь – д. Козлово Андреапольского района Тверской области;  Распределительный газопровод по п. Козлово Андреапольского района Тверской области</v>
      </c>
      <c r="C17" s="138"/>
      <c r="D17" s="138"/>
      <c r="E17" s="138"/>
      <c r="F17" s="138"/>
      <c r="G17" s="138"/>
      <c r="H17" s="138"/>
      <c r="I17" s="13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27" t="s">
        <v>18</v>
      </c>
      <c r="BE17" s="139" t="s">
        <v>20</v>
      </c>
      <c r="BF17" s="140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44">
        <f>91779.91</f>
        <v>91779.91</v>
      </c>
      <c r="BR17" s="141">
        <f>20253.1</f>
        <v>20253.099999999999</v>
      </c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3"/>
      <c r="CE17" s="13" t="s">
        <v>90</v>
      </c>
      <c r="CF17" s="28">
        <v>19.82</v>
      </c>
      <c r="CG17" s="27" t="s">
        <v>84</v>
      </c>
      <c r="CH17" s="147">
        <v>1</v>
      </c>
      <c r="CI17" s="148"/>
    </row>
    <row r="18" spans="1:87" ht="31.5" customHeight="1" x14ac:dyDescent="0.25">
      <c r="A18" s="62" t="str">
        <f>'Форма 1_2018_план'!A19</f>
        <v>3.3.</v>
      </c>
      <c r="B18" s="138" t="str">
        <f>'Форма 1_2018_план'!B19:I19</f>
        <v>Межпоселковый газопровод высокого давления от ПГБ «Оснабрюкская» до п. Квакшино с отводом на д. Аксинькино (I очередь)</v>
      </c>
      <c r="C18" s="138"/>
      <c r="D18" s="138"/>
      <c r="E18" s="138"/>
      <c r="F18" s="138"/>
      <c r="G18" s="138"/>
      <c r="H18" s="138"/>
      <c r="I18" s="13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7" t="s">
        <v>18</v>
      </c>
      <c r="BE18" s="139" t="s">
        <v>20</v>
      </c>
      <c r="BF18" s="140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41">
        <f>188495.98</f>
        <v>188495.98</v>
      </c>
      <c r="BR18" s="141">
        <f>82440.854</f>
        <v>82440.854000000007</v>
      </c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3"/>
      <c r="CE18" s="13" t="s">
        <v>90</v>
      </c>
      <c r="CF18" s="28">
        <v>25.6</v>
      </c>
      <c r="CG18" s="27" t="s">
        <v>85</v>
      </c>
      <c r="CH18" s="147">
        <v>1</v>
      </c>
      <c r="CI18" s="148"/>
    </row>
    <row r="19" spans="1:87" ht="45" customHeight="1" x14ac:dyDescent="0.25">
      <c r="A19" s="62" t="str">
        <f>'Форма 1_2018_план'!A20</f>
        <v>3.4.</v>
      </c>
      <c r="B19" s="138" t="str">
        <f>'Форма 1_2018_план'!B20:I20</f>
        <v>Межпоселковый газопровод среднего давления до пос. Приозерный Солнечного сельского поселения, Вышневолоцкого района Тверской области;  Распределительный газопровод среднего давления по населеным пунктам: ст. Леонтьево,  д. Лютивля, д. Борисково,пос. Приозерный Вышневолоцкого района Тверской области и по ул. Мещерского г. Вышний Волочек Тверской области</v>
      </c>
      <c r="C19" s="138"/>
      <c r="D19" s="138"/>
      <c r="E19" s="138"/>
      <c r="F19" s="138"/>
      <c r="G19" s="138"/>
      <c r="H19" s="138"/>
      <c r="I19" s="138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7" t="s">
        <v>18</v>
      </c>
      <c r="BE19" s="139" t="s">
        <v>89</v>
      </c>
      <c r="BF19" s="140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41">
        <f>99128.58</f>
        <v>99128.58</v>
      </c>
      <c r="BR19" s="141">
        <f>58793.45</f>
        <v>58793.45</v>
      </c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3"/>
      <c r="CE19" s="13" t="s">
        <v>90</v>
      </c>
      <c r="CF19" s="28">
        <v>21.06</v>
      </c>
      <c r="CG19" s="27" t="s">
        <v>69</v>
      </c>
      <c r="CH19" s="147">
        <v>1</v>
      </c>
      <c r="CI19" s="148"/>
    </row>
    <row r="20" spans="1:87" ht="40.5" customHeight="1" x14ac:dyDescent="0.25">
      <c r="A20" s="62" t="str">
        <f>'Форма 1_2018_план'!A21</f>
        <v>3.5.</v>
      </c>
      <c r="B20" s="138" t="str">
        <f>'Форма 1_2018_план'!B21:I21</f>
        <v>Межпоселковый газопровод высокого давления к д. Пирогово, д. Захожье, д. Божонки, с. Грузины, д. Юрьево Торжокского района Тверкой области;   Распределительный газопровод среднего давления по д. Пирогово, д. Захожье, д. Божонки, с. Грузины, д. Юрьево Торжокского района Тверкой области</v>
      </c>
      <c r="C20" s="138"/>
      <c r="D20" s="138"/>
      <c r="E20" s="138"/>
      <c r="F20" s="138"/>
      <c r="G20" s="138"/>
      <c r="H20" s="138"/>
      <c r="I20" s="13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 t="s">
        <v>18</v>
      </c>
      <c r="BE20" s="139" t="s">
        <v>89</v>
      </c>
      <c r="BF20" s="140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41">
        <f>110979.35</f>
        <v>110979.35</v>
      </c>
      <c r="BR20" s="141">
        <f>994.35/1000</f>
        <v>0.99435000000000007</v>
      </c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3"/>
      <c r="CE20" s="13" t="s">
        <v>90</v>
      </c>
      <c r="CF20" s="28">
        <v>30.28</v>
      </c>
      <c r="CG20" s="27" t="s">
        <v>83</v>
      </c>
      <c r="CH20" s="147">
        <v>6</v>
      </c>
      <c r="CI20" s="148"/>
    </row>
    <row r="21" spans="1:87" s="38" customFormat="1" ht="12.75" x14ac:dyDescent="0.2">
      <c r="A21" s="161" t="s">
        <v>15</v>
      </c>
      <c r="B21" s="162" t="s">
        <v>76</v>
      </c>
      <c r="C21" s="162"/>
      <c r="D21" s="162"/>
      <c r="E21" s="162"/>
      <c r="F21" s="162"/>
      <c r="G21" s="162"/>
      <c r="H21" s="162"/>
      <c r="I21" s="162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4"/>
      <c r="BE21" s="181"/>
      <c r="BF21" s="181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82">
        <v>0</v>
      </c>
      <c r="BR21" s="183">
        <v>0</v>
      </c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67"/>
      <c r="CF21" s="185"/>
      <c r="CG21" s="186"/>
      <c r="CH21" s="166"/>
      <c r="CI21" s="187"/>
    </row>
    <row r="22" spans="1:87" s="38" customFormat="1" ht="12.75" x14ac:dyDescent="0.2">
      <c r="A22" s="161" t="s">
        <v>56</v>
      </c>
      <c r="B22" s="162" t="s">
        <v>16</v>
      </c>
      <c r="C22" s="162"/>
      <c r="D22" s="162"/>
      <c r="E22" s="162"/>
      <c r="F22" s="162"/>
      <c r="G22" s="162"/>
      <c r="H22" s="162"/>
      <c r="I22" s="162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4"/>
      <c r="BE22" s="181"/>
      <c r="BF22" s="181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88">
        <f>BQ23</f>
        <v>30512.49</v>
      </c>
      <c r="BR22" s="184">
        <f>BR23</f>
        <v>20887.32</v>
      </c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67"/>
      <c r="CF22" s="185"/>
      <c r="CG22" s="189"/>
      <c r="CH22" s="166"/>
      <c r="CI22" s="187"/>
    </row>
    <row r="23" spans="1:87" s="38" customFormat="1" ht="12.75" x14ac:dyDescent="0.2">
      <c r="A23" s="202" t="s">
        <v>100</v>
      </c>
      <c r="B23" s="203" t="s">
        <v>95</v>
      </c>
      <c r="C23" s="204"/>
      <c r="D23" s="204"/>
      <c r="E23" s="204"/>
      <c r="F23" s="204"/>
      <c r="G23" s="204"/>
      <c r="H23" s="204"/>
      <c r="I23" s="205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4" t="s">
        <v>101</v>
      </c>
      <c r="BE23" s="206" t="s">
        <v>89</v>
      </c>
      <c r="BF23" s="207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5">
        <v>30512.49</v>
      </c>
      <c r="BR23" s="208">
        <v>20887.32</v>
      </c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10"/>
      <c r="CE23" s="167" t="s">
        <v>102</v>
      </c>
      <c r="CF23" s="185" t="s">
        <v>99</v>
      </c>
      <c r="CG23" s="189" t="s">
        <v>97</v>
      </c>
      <c r="CH23" s="208">
        <v>0</v>
      </c>
      <c r="CI23" s="211"/>
    </row>
    <row r="24" spans="1:87" s="219" customFormat="1" ht="13.5" x14ac:dyDescent="0.2">
      <c r="A24" s="161" t="s">
        <v>57</v>
      </c>
      <c r="B24" s="162" t="s">
        <v>78</v>
      </c>
      <c r="C24" s="162"/>
      <c r="D24" s="162"/>
      <c r="E24" s="162"/>
      <c r="F24" s="162"/>
      <c r="G24" s="162"/>
      <c r="H24" s="162"/>
      <c r="I24" s="16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3"/>
      <c r="BE24" s="214"/>
      <c r="BF24" s="214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188" t="s">
        <v>103</v>
      </c>
      <c r="BR24" s="184">
        <v>62248.93</v>
      </c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220"/>
      <c r="CF24" s="216"/>
      <c r="CG24" s="216"/>
      <c r="CH24" s="217"/>
      <c r="CI24" s="218"/>
    </row>
    <row r="25" spans="1:87" s="38" customFormat="1" ht="12.75" x14ac:dyDescent="0.2">
      <c r="A25" s="190" t="s">
        <v>86</v>
      </c>
      <c r="B25" s="146" t="s">
        <v>25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91"/>
      <c r="BE25" s="192"/>
      <c r="BF25" s="193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82">
        <v>0</v>
      </c>
      <c r="BR25" s="183">
        <v>0</v>
      </c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221"/>
      <c r="CF25" s="174"/>
      <c r="CG25" s="174"/>
      <c r="CH25" s="175"/>
      <c r="CI25" s="176"/>
    </row>
    <row r="26" spans="1:87" s="38" customFormat="1" ht="18.75" customHeight="1" x14ac:dyDescent="0.2">
      <c r="A26" s="168" t="s">
        <v>87</v>
      </c>
      <c r="B26" s="194" t="s">
        <v>26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6"/>
      <c r="BD26" s="191"/>
      <c r="BE26" s="192"/>
      <c r="BF26" s="193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8">
        <f>BQ27</f>
        <v>2815356.1098000002</v>
      </c>
      <c r="BR26" s="199">
        <f>BQ26</f>
        <v>2815356.1098000002</v>
      </c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1"/>
      <c r="CE26" s="222"/>
      <c r="CF26" s="174"/>
      <c r="CG26" s="174"/>
      <c r="CH26" s="175"/>
      <c r="CI26" s="176"/>
    </row>
    <row r="27" spans="1:87" ht="15.75" thickBot="1" x14ac:dyDescent="0.3">
      <c r="A27" s="65" t="s">
        <v>88</v>
      </c>
      <c r="B27" s="152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66"/>
      <c r="BE27" s="153"/>
      <c r="BF27" s="154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197">
        <v>2815356.1098000002</v>
      </c>
      <c r="BR27" s="155">
        <f>BQ27</f>
        <v>2815356.1098000002</v>
      </c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223"/>
      <c r="CF27" s="67"/>
      <c r="CG27" s="67"/>
      <c r="CH27" s="156"/>
      <c r="CI27" s="157"/>
    </row>
    <row r="28" spans="1:8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32" spans="1:87" x14ac:dyDescent="0.25">
      <c r="BQ32" s="14"/>
    </row>
    <row r="34" spans="69:69" x14ac:dyDescent="0.25">
      <c r="BQ34" s="14"/>
    </row>
  </sheetData>
  <mergeCells count="74">
    <mergeCell ref="B23:I23"/>
    <mergeCell ref="BE23:BF23"/>
    <mergeCell ref="BR23:CD23"/>
    <mergeCell ref="CH23:CI23"/>
    <mergeCell ref="CH18:CI18"/>
    <mergeCell ref="B19:I19"/>
    <mergeCell ref="BE25:BF25"/>
    <mergeCell ref="BE26:BF26"/>
    <mergeCell ref="CH13:CI13"/>
    <mergeCell ref="CH14:CI14"/>
    <mergeCell ref="CH15:CI15"/>
    <mergeCell ref="CH25:CI25"/>
    <mergeCell ref="BR15:CD15"/>
    <mergeCell ref="BE22:BF22"/>
    <mergeCell ref="BE16:BF16"/>
    <mergeCell ref="BR16:CD16"/>
    <mergeCell ref="CH16:CI16"/>
    <mergeCell ref="BE19:BF19"/>
    <mergeCell ref="CH19:CI19"/>
    <mergeCell ref="BE17:BF17"/>
    <mergeCell ref="BR17:CD17"/>
    <mergeCell ref="CH17:CI17"/>
    <mergeCell ref="B27:BC27"/>
    <mergeCell ref="BE27:BF27"/>
    <mergeCell ref="BR27:CD27"/>
    <mergeCell ref="CH27:CI27"/>
    <mergeCell ref="BE13:BF13"/>
    <mergeCell ref="BE14:BF14"/>
    <mergeCell ref="BE15:BF15"/>
    <mergeCell ref="B26:BC26"/>
    <mergeCell ref="B25:BC25"/>
    <mergeCell ref="B24:I24"/>
    <mergeCell ref="BE24:BF24"/>
    <mergeCell ref="B22:I22"/>
    <mergeCell ref="CG4:CH4"/>
    <mergeCell ref="BQ10:CE10"/>
    <mergeCell ref="BR19:CD19"/>
    <mergeCell ref="BR25:CD25"/>
    <mergeCell ref="BR26:CD26"/>
    <mergeCell ref="CH26:CI26"/>
    <mergeCell ref="BR24:CD24"/>
    <mergeCell ref="CH24:CI24"/>
    <mergeCell ref="BR22:CD22"/>
    <mergeCell ref="CH22:CI22"/>
    <mergeCell ref="CH20:CI20"/>
    <mergeCell ref="CH12:CI12"/>
    <mergeCell ref="B21:I21"/>
    <mergeCell ref="BE21:BF21"/>
    <mergeCell ref="BR21:CD21"/>
    <mergeCell ref="CH21:CI21"/>
    <mergeCell ref="B15:BC15"/>
    <mergeCell ref="B20:I20"/>
    <mergeCell ref="BE20:BF20"/>
    <mergeCell ref="BR20:CD20"/>
    <mergeCell ref="B12:BC12"/>
    <mergeCell ref="BE12:BP12"/>
    <mergeCell ref="BR12:CD12"/>
    <mergeCell ref="B13:BC13"/>
    <mergeCell ref="BR13:CD13"/>
    <mergeCell ref="B14:BC14"/>
    <mergeCell ref="BR14:CD14"/>
    <mergeCell ref="B16:I16"/>
    <mergeCell ref="B17:I17"/>
    <mergeCell ref="B18:I18"/>
    <mergeCell ref="BE18:BF18"/>
    <mergeCell ref="BR18:CD18"/>
    <mergeCell ref="BF6:CF6"/>
    <mergeCell ref="A10:A11"/>
    <mergeCell ref="B10:BC11"/>
    <mergeCell ref="BD10:BP10"/>
    <mergeCell ref="CF10:CI10"/>
    <mergeCell ref="BE11:BP11"/>
    <mergeCell ref="BR11:CD11"/>
    <mergeCell ref="CH11:CI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zoomScale="75" zoomScaleNormal="75" workbookViewId="0">
      <selection activeCell="Z6" sqref="Z6"/>
    </sheetView>
  </sheetViews>
  <sheetFormatPr defaultRowHeight="15" x14ac:dyDescent="0.25"/>
  <cols>
    <col min="1" max="6" width="9.140625" style="11"/>
    <col min="7" max="7" width="34.7109375" style="11" customWidth="1"/>
    <col min="8" max="8" width="9.140625" style="11"/>
    <col min="9" max="9" width="9" style="11" customWidth="1"/>
    <col min="10" max="10" width="8.7109375" style="11" customWidth="1"/>
    <col min="11" max="11" width="10.7109375" style="11" customWidth="1"/>
    <col min="12" max="12" width="12.140625" style="11" customWidth="1"/>
    <col min="13" max="13" width="10.85546875" style="11" customWidth="1"/>
    <col min="14" max="14" width="11.5703125" style="11" customWidth="1"/>
    <col min="15" max="15" width="11.28515625" style="11" customWidth="1"/>
    <col min="16" max="16" width="11.5703125" style="11" customWidth="1"/>
    <col min="17" max="17" width="9.42578125" style="11" customWidth="1"/>
    <col min="18" max="18" width="3.42578125" style="11" customWidth="1"/>
    <col min="19" max="19" width="0.140625" style="11" hidden="1" customWidth="1"/>
    <col min="20" max="20" width="13.5703125" style="11" customWidth="1"/>
    <col min="21" max="21" width="15.5703125" style="11" customWidth="1"/>
    <col min="22" max="22" width="17.28515625" style="11" customWidth="1"/>
    <col min="23" max="23" width="14" style="11" customWidth="1"/>
    <col min="24" max="24" width="15.140625" style="11" customWidth="1"/>
    <col min="25" max="25" width="13.140625" style="11" customWidth="1"/>
    <col min="26" max="26" width="15.7109375" style="11" customWidth="1"/>
    <col min="27" max="29" width="13.140625" style="11" customWidth="1"/>
    <col min="30" max="30" width="9.140625" style="11"/>
    <col min="31" max="32" width="10" style="11" bestFit="1" customWidth="1"/>
    <col min="33" max="16384" width="9.140625" style="11"/>
  </cols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" t="s">
        <v>29</v>
      </c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27"/>
      <c r="V2" s="227"/>
      <c r="W2" s="2"/>
      <c r="X2" s="2"/>
      <c r="Y2" s="2"/>
      <c r="Z2" s="2"/>
      <c r="AA2" s="2"/>
      <c r="AB2" s="2"/>
      <c r="AC2" s="5" t="s">
        <v>30</v>
      </c>
    </row>
    <row r="3" spans="1:3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 t="s">
        <v>31</v>
      </c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28" t="s">
        <v>33</v>
      </c>
      <c r="AC4" s="128"/>
    </row>
    <row r="5" spans="1:3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 t="s">
        <v>27</v>
      </c>
      <c r="P5" s="3"/>
      <c r="Q5" s="4" t="s">
        <v>27</v>
      </c>
      <c r="R5" s="100" t="s">
        <v>17</v>
      </c>
      <c r="S5" s="100"/>
      <c r="T5" s="100"/>
      <c r="U5" s="100"/>
      <c r="V5" s="100"/>
      <c r="W5" s="100"/>
      <c r="X5" s="100"/>
      <c r="Y5" s="100"/>
      <c r="Z5" s="19" t="s">
        <v>104</v>
      </c>
      <c r="AA5" s="19"/>
      <c r="AB5" s="3"/>
      <c r="AC5" s="3"/>
    </row>
    <row r="6" spans="1:3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" t="s">
        <v>0</v>
      </c>
      <c r="S6" s="7"/>
      <c r="T6" s="7"/>
      <c r="U6" s="7"/>
      <c r="V6" s="7"/>
      <c r="W6" s="7"/>
      <c r="X6" s="7"/>
      <c r="Y6" s="7"/>
      <c r="Z6" s="2"/>
      <c r="AA6" s="2"/>
      <c r="AB6" s="2"/>
      <c r="AC6" s="2"/>
    </row>
    <row r="7" spans="1:31" ht="15.75" x14ac:dyDescent="0.25">
      <c r="B7" s="8"/>
      <c r="C7" s="8"/>
      <c r="D7" s="8"/>
      <c r="E7" s="8"/>
      <c r="F7" s="8"/>
      <c r="G7" s="8"/>
      <c r="H7" s="8"/>
      <c r="I7" s="8" t="s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31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31" ht="67.5" customHeight="1" thickBot="1" x14ac:dyDescent="0.3">
      <c r="A9" s="120" t="s">
        <v>2</v>
      </c>
      <c r="B9" s="109" t="s">
        <v>3</v>
      </c>
      <c r="C9" s="110"/>
      <c r="D9" s="110"/>
      <c r="E9" s="110"/>
      <c r="F9" s="110"/>
      <c r="G9" s="110"/>
      <c r="H9" s="110"/>
      <c r="I9" s="110"/>
      <c r="J9" s="129" t="s">
        <v>34</v>
      </c>
      <c r="K9" s="130"/>
      <c r="L9" s="121" t="s">
        <v>37</v>
      </c>
      <c r="M9" s="123"/>
      <c r="N9" s="121" t="s">
        <v>40</v>
      </c>
      <c r="O9" s="122"/>
      <c r="P9" s="122"/>
      <c r="Q9" s="122"/>
      <c r="R9" s="122"/>
      <c r="S9" s="24"/>
      <c r="T9" s="120" t="s">
        <v>45</v>
      </c>
      <c r="U9" s="120"/>
      <c r="V9" s="120"/>
      <c r="W9" s="121" t="s">
        <v>48</v>
      </c>
      <c r="X9" s="123"/>
      <c r="Y9" s="120" t="s">
        <v>5</v>
      </c>
      <c r="Z9" s="120"/>
      <c r="AA9" s="120"/>
      <c r="AB9" s="120"/>
      <c r="AC9" s="120"/>
    </row>
    <row r="10" spans="1:31" ht="67.5" customHeight="1" thickBot="1" x14ac:dyDescent="0.3">
      <c r="A10" s="120"/>
      <c r="B10" s="111"/>
      <c r="C10" s="112"/>
      <c r="D10" s="112"/>
      <c r="E10" s="112"/>
      <c r="F10" s="112"/>
      <c r="G10" s="112"/>
      <c r="H10" s="112"/>
      <c r="I10" s="112"/>
      <c r="J10" s="116" t="s">
        <v>35</v>
      </c>
      <c r="K10" s="116" t="s">
        <v>36</v>
      </c>
      <c r="L10" s="116" t="s">
        <v>38</v>
      </c>
      <c r="M10" s="116" t="s">
        <v>39</v>
      </c>
      <c r="N10" s="121" t="s">
        <v>41</v>
      </c>
      <c r="O10" s="123"/>
      <c r="P10" s="121" t="s">
        <v>42</v>
      </c>
      <c r="Q10" s="122"/>
      <c r="R10" s="123"/>
      <c r="S10" s="23"/>
      <c r="T10" s="121" t="s">
        <v>46</v>
      </c>
      <c r="U10" s="122"/>
      <c r="V10" s="123"/>
      <c r="W10" s="116" t="s">
        <v>35</v>
      </c>
      <c r="X10" s="116" t="s">
        <v>49</v>
      </c>
      <c r="Y10" s="118" t="s">
        <v>50</v>
      </c>
      <c r="Z10" s="118" t="s">
        <v>9</v>
      </c>
      <c r="AA10" s="118" t="s">
        <v>51</v>
      </c>
      <c r="AB10" s="118" t="s">
        <v>52</v>
      </c>
      <c r="AC10" s="118" t="s">
        <v>53</v>
      </c>
    </row>
    <row r="11" spans="1:31" ht="83.25" customHeight="1" thickBot="1" x14ac:dyDescent="0.3">
      <c r="A11" s="120"/>
      <c r="B11" s="113"/>
      <c r="C11" s="114"/>
      <c r="D11" s="114"/>
      <c r="E11" s="114"/>
      <c r="F11" s="114"/>
      <c r="G11" s="114"/>
      <c r="H11" s="114"/>
      <c r="I11" s="114"/>
      <c r="J11" s="117"/>
      <c r="K11" s="117"/>
      <c r="L11" s="117"/>
      <c r="M11" s="117"/>
      <c r="N11" s="70" t="s">
        <v>43</v>
      </c>
      <c r="O11" s="18" t="s">
        <v>44</v>
      </c>
      <c r="P11" s="70" t="s">
        <v>43</v>
      </c>
      <c r="Q11" s="121" t="s">
        <v>44</v>
      </c>
      <c r="R11" s="122"/>
      <c r="S11" s="122"/>
      <c r="T11" s="70" t="s">
        <v>47</v>
      </c>
      <c r="U11" s="70" t="s">
        <v>41</v>
      </c>
      <c r="V11" s="70" t="s">
        <v>42</v>
      </c>
      <c r="W11" s="117"/>
      <c r="X11" s="117"/>
      <c r="Y11" s="119"/>
      <c r="Z11" s="119"/>
      <c r="AA11" s="119"/>
      <c r="AB11" s="119"/>
      <c r="AC11" s="119"/>
    </row>
    <row r="12" spans="1:31" ht="15.75" thickBot="1" x14ac:dyDescent="0.3">
      <c r="A12" s="71">
        <v>1</v>
      </c>
      <c r="B12" s="103">
        <v>2</v>
      </c>
      <c r="C12" s="103"/>
      <c r="D12" s="103"/>
      <c r="E12" s="103"/>
      <c r="F12" s="103"/>
      <c r="G12" s="103"/>
      <c r="H12" s="103"/>
      <c r="I12" s="104"/>
      <c r="J12" s="71">
        <v>3</v>
      </c>
      <c r="K12" s="71">
        <v>4</v>
      </c>
      <c r="L12" s="71">
        <v>5</v>
      </c>
      <c r="M12" s="71">
        <v>6</v>
      </c>
      <c r="N12" s="71">
        <v>7</v>
      </c>
      <c r="O12" s="71">
        <v>8</v>
      </c>
      <c r="P12" s="71">
        <v>9</v>
      </c>
      <c r="Q12" s="104">
        <v>10</v>
      </c>
      <c r="R12" s="105"/>
      <c r="S12" s="106"/>
      <c r="T12" s="71">
        <v>11</v>
      </c>
      <c r="U12" s="71">
        <v>12</v>
      </c>
      <c r="V12" s="71">
        <v>13</v>
      </c>
      <c r="W12" s="71">
        <v>14</v>
      </c>
      <c r="X12" s="71">
        <v>15</v>
      </c>
      <c r="Y12" s="71">
        <v>16</v>
      </c>
      <c r="Z12" s="71">
        <v>17</v>
      </c>
      <c r="AA12" s="71">
        <v>18</v>
      </c>
      <c r="AB12" s="71">
        <v>19</v>
      </c>
      <c r="AC12" s="71">
        <v>20</v>
      </c>
    </row>
    <row r="13" spans="1:31" x14ac:dyDescent="0.25">
      <c r="A13" s="37" t="s">
        <v>11</v>
      </c>
      <c r="B13" s="108" t="s">
        <v>22</v>
      </c>
      <c r="C13" s="108"/>
      <c r="D13" s="108"/>
      <c r="E13" s="108"/>
      <c r="F13" s="108"/>
      <c r="G13" s="108"/>
      <c r="H13" s="108"/>
      <c r="I13" s="10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77">
        <v>3314.69</v>
      </c>
      <c r="U13" s="77">
        <v>3247.07</v>
      </c>
      <c r="V13" s="79">
        <v>0</v>
      </c>
      <c r="W13" s="115"/>
      <c r="X13" s="115"/>
      <c r="Y13" s="115"/>
      <c r="Z13" s="115"/>
      <c r="AA13" s="115"/>
      <c r="AB13" s="115"/>
      <c r="AC13" s="115"/>
    </row>
    <row r="14" spans="1:31" s="38" customFormat="1" ht="12.75" x14ac:dyDescent="0.2">
      <c r="A14" s="33" t="s">
        <v>12</v>
      </c>
      <c r="B14" s="102" t="s">
        <v>23</v>
      </c>
      <c r="C14" s="102"/>
      <c r="D14" s="102"/>
      <c r="E14" s="102"/>
      <c r="F14" s="102"/>
      <c r="G14" s="102"/>
      <c r="H14" s="102"/>
      <c r="I14" s="102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85">
        <v>433.68</v>
      </c>
      <c r="U14" s="78">
        <v>366.06</v>
      </c>
      <c r="V14" s="87">
        <v>0</v>
      </c>
      <c r="W14" s="92"/>
      <c r="X14" s="92"/>
      <c r="Y14" s="92"/>
      <c r="Z14" s="92"/>
      <c r="AA14" s="92"/>
      <c r="AB14" s="92"/>
      <c r="AC14" s="92"/>
      <c r="AE14" s="39"/>
    </row>
    <row r="15" spans="1:31" s="38" customFormat="1" ht="15" customHeight="1" x14ac:dyDescent="0.2">
      <c r="A15" s="34" t="s">
        <v>13</v>
      </c>
      <c r="B15" s="101" t="s">
        <v>54</v>
      </c>
      <c r="C15" s="102"/>
      <c r="D15" s="102"/>
      <c r="E15" s="102"/>
      <c r="F15" s="102"/>
      <c r="G15" s="102"/>
      <c r="H15" s="102"/>
      <c r="I15" s="102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86">
        <v>366.06</v>
      </c>
      <c r="U15" s="78">
        <v>366.06</v>
      </c>
      <c r="V15" s="87">
        <v>0</v>
      </c>
      <c r="W15" s="92"/>
      <c r="X15" s="92"/>
      <c r="Y15" s="92"/>
      <c r="Z15" s="92"/>
      <c r="AA15" s="92"/>
      <c r="AB15" s="92"/>
      <c r="AC15" s="92"/>
    </row>
    <row r="16" spans="1:31" x14ac:dyDescent="0.25">
      <c r="A16" s="6" t="s">
        <v>14</v>
      </c>
      <c r="B16" s="107" t="s">
        <v>24</v>
      </c>
      <c r="C16" s="107"/>
      <c r="D16" s="107"/>
      <c r="E16" s="107"/>
      <c r="F16" s="107"/>
      <c r="G16" s="107"/>
      <c r="H16" s="107"/>
      <c r="I16" s="107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79">
        <f>SUM(T17:T22)</f>
        <v>188.79000000000002</v>
      </c>
      <c r="U16" s="79">
        <f>SUM(U17:U22)</f>
        <v>188.79000000000002</v>
      </c>
      <c r="V16" s="79">
        <f>SUM(V17:V21)</f>
        <v>0</v>
      </c>
      <c r="W16" s="92"/>
      <c r="X16" s="92"/>
      <c r="Y16" s="92"/>
      <c r="Z16" s="92"/>
      <c r="AA16" s="92"/>
      <c r="AB16" s="92"/>
      <c r="AC16" s="92"/>
    </row>
    <row r="17" spans="1:29" s="49" customFormat="1" ht="35.25" customHeight="1" x14ac:dyDescent="0.2">
      <c r="A17" s="26" t="s">
        <v>55</v>
      </c>
      <c r="B17" s="97" t="s">
        <v>19</v>
      </c>
      <c r="C17" s="97"/>
      <c r="D17" s="97"/>
      <c r="E17" s="97"/>
      <c r="F17" s="97"/>
      <c r="G17" s="97"/>
      <c r="H17" s="97"/>
      <c r="I17" s="97"/>
      <c r="J17" s="40">
        <v>2018</v>
      </c>
      <c r="K17" s="40">
        <v>2018</v>
      </c>
      <c r="L17" s="44">
        <f>119213.93/1000</f>
        <v>119.21392999999999</v>
      </c>
      <c r="M17" s="27" t="s">
        <v>59</v>
      </c>
      <c r="N17" s="42">
        <f>5224.56/1000000</f>
        <v>5.2245600000000005E-3</v>
      </c>
      <c r="O17" s="88">
        <v>1</v>
      </c>
      <c r="P17" s="46">
        <v>0</v>
      </c>
      <c r="Q17" s="93">
        <v>0</v>
      </c>
      <c r="R17" s="93"/>
      <c r="S17" s="26"/>
      <c r="T17" s="80">
        <v>23.21</v>
      </c>
      <c r="U17" s="46">
        <f>T17</f>
        <v>23.21</v>
      </c>
      <c r="V17" s="47">
        <v>0</v>
      </c>
      <c r="W17" s="47">
        <v>0</v>
      </c>
      <c r="X17" s="47">
        <v>0</v>
      </c>
      <c r="Y17" s="74">
        <v>26.5</v>
      </c>
      <c r="Z17" s="43" t="s">
        <v>60</v>
      </c>
      <c r="AA17" s="48">
        <v>0</v>
      </c>
      <c r="AB17" s="48">
        <v>0</v>
      </c>
      <c r="AC17" s="73">
        <v>1</v>
      </c>
    </row>
    <row r="18" spans="1:29" s="49" customFormat="1" ht="42.75" customHeight="1" x14ac:dyDescent="0.2">
      <c r="A18" s="26" t="s">
        <v>61</v>
      </c>
      <c r="B18" s="97" t="s">
        <v>62</v>
      </c>
      <c r="C18" s="97"/>
      <c r="D18" s="97"/>
      <c r="E18" s="97"/>
      <c r="F18" s="97"/>
      <c r="G18" s="97"/>
      <c r="H18" s="97"/>
      <c r="I18" s="97"/>
      <c r="J18" s="40">
        <v>2018</v>
      </c>
      <c r="K18" s="40">
        <v>2018</v>
      </c>
      <c r="L18" s="44">
        <f>91779.91/1000</f>
        <v>91.779910000000001</v>
      </c>
      <c r="M18" s="27" t="s">
        <v>59</v>
      </c>
      <c r="N18" s="51">
        <v>3.0000000000000001E-3</v>
      </c>
      <c r="O18" s="88">
        <v>1</v>
      </c>
      <c r="P18" s="46">
        <v>0</v>
      </c>
      <c r="Q18" s="93">
        <v>0</v>
      </c>
      <c r="R18" s="93"/>
      <c r="S18" s="26"/>
      <c r="T18" s="80">
        <v>13.49</v>
      </c>
      <c r="U18" s="46">
        <f>T18</f>
        <v>13.49</v>
      </c>
      <c r="V18" s="81">
        <v>0</v>
      </c>
      <c r="W18" s="47">
        <v>0</v>
      </c>
      <c r="X18" s="22">
        <v>0</v>
      </c>
      <c r="Y18" s="29">
        <v>19.82</v>
      </c>
      <c r="Z18" s="52" t="s">
        <v>84</v>
      </c>
      <c r="AA18" s="48">
        <v>0</v>
      </c>
      <c r="AB18" s="48">
        <v>0</v>
      </c>
      <c r="AC18" s="73">
        <v>1</v>
      </c>
    </row>
    <row r="19" spans="1:29" s="49" customFormat="1" ht="27.75" customHeight="1" x14ac:dyDescent="0.2">
      <c r="A19" s="26" t="s">
        <v>63</v>
      </c>
      <c r="B19" s="97" t="s">
        <v>21</v>
      </c>
      <c r="C19" s="97"/>
      <c r="D19" s="97"/>
      <c r="E19" s="97"/>
      <c r="F19" s="97"/>
      <c r="G19" s="97"/>
      <c r="H19" s="97"/>
      <c r="I19" s="97"/>
      <c r="J19" s="40">
        <v>2018</v>
      </c>
      <c r="K19" s="40">
        <v>2018</v>
      </c>
      <c r="L19" s="44">
        <f>188495.98/1000</f>
        <v>188.49598</v>
      </c>
      <c r="M19" s="27" t="s">
        <v>64</v>
      </c>
      <c r="N19" s="42">
        <v>0.06</v>
      </c>
      <c r="O19" s="88">
        <v>1</v>
      </c>
      <c r="P19" s="46">
        <v>0</v>
      </c>
      <c r="Q19" s="93">
        <v>0</v>
      </c>
      <c r="R19" s="93"/>
      <c r="S19" s="26"/>
      <c r="T19" s="80">
        <v>87.51</v>
      </c>
      <c r="U19" s="46">
        <f>T19</f>
        <v>87.51</v>
      </c>
      <c r="V19" s="81">
        <v>0</v>
      </c>
      <c r="W19" s="47">
        <v>0</v>
      </c>
      <c r="X19" s="22">
        <v>0</v>
      </c>
      <c r="Y19" s="30">
        <v>25.6</v>
      </c>
      <c r="Z19" s="53" t="s">
        <v>85</v>
      </c>
      <c r="AA19" s="48">
        <v>0</v>
      </c>
      <c r="AB19" s="48">
        <v>0</v>
      </c>
      <c r="AC19" s="73">
        <v>1</v>
      </c>
    </row>
    <row r="20" spans="1:29" s="49" customFormat="1" ht="54.75" customHeight="1" x14ac:dyDescent="0.2">
      <c r="A20" s="26" t="s">
        <v>65</v>
      </c>
      <c r="B20" s="97" t="s">
        <v>66</v>
      </c>
      <c r="C20" s="97"/>
      <c r="D20" s="97"/>
      <c r="E20" s="97"/>
      <c r="F20" s="97"/>
      <c r="G20" s="97"/>
      <c r="H20" s="97"/>
      <c r="I20" s="97"/>
      <c r="J20" s="40">
        <v>2019</v>
      </c>
      <c r="K20" s="50"/>
      <c r="L20" s="44">
        <f>99128.58/1000</f>
        <v>99.128579999999999</v>
      </c>
      <c r="M20" s="27" t="s">
        <v>67</v>
      </c>
      <c r="N20" s="27" t="s">
        <v>68</v>
      </c>
      <c r="O20" s="88">
        <v>1</v>
      </c>
      <c r="P20" s="46">
        <v>0</v>
      </c>
      <c r="Q20" s="93">
        <v>0</v>
      </c>
      <c r="R20" s="93"/>
      <c r="S20" s="26"/>
      <c r="T20" s="80">
        <v>55.14</v>
      </c>
      <c r="U20" s="46">
        <f>T20</f>
        <v>55.14</v>
      </c>
      <c r="V20" s="81">
        <v>0</v>
      </c>
      <c r="W20" s="22">
        <f>32413.206/1000</f>
        <v>32.413205999999995</v>
      </c>
      <c r="X20" s="22">
        <v>36.07</v>
      </c>
      <c r="Y20" s="29">
        <v>21.06</v>
      </c>
      <c r="Z20" s="54" t="s">
        <v>69</v>
      </c>
      <c r="AA20" s="48">
        <v>0</v>
      </c>
      <c r="AB20" s="48">
        <v>0</v>
      </c>
      <c r="AC20" s="73">
        <v>1</v>
      </c>
    </row>
    <row r="21" spans="1:29" s="49" customFormat="1" ht="42" customHeight="1" x14ac:dyDescent="0.2">
      <c r="A21" s="26" t="s">
        <v>79</v>
      </c>
      <c r="B21" s="97" t="s">
        <v>80</v>
      </c>
      <c r="C21" s="97"/>
      <c r="D21" s="97"/>
      <c r="E21" s="97"/>
      <c r="F21" s="97"/>
      <c r="G21" s="97"/>
      <c r="H21" s="97"/>
      <c r="I21" s="97"/>
      <c r="J21" s="40">
        <v>2019</v>
      </c>
      <c r="K21" s="50"/>
      <c r="L21" s="44">
        <f>110979.35/1000</f>
        <v>110.97935000000001</v>
      </c>
      <c r="M21" s="27" t="s">
        <v>81</v>
      </c>
      <c r="N21" s="27" t="s">
        <v>82</v>
      </c>
      <c r="O21" s="88">
        <v>1</v>
      </c>
      <c r="P21" s="46">
        <v>0</v>
      </c>
      <c r="Q21" s="93">
        <v>0</v>
      </c>
      <c r="R21" s="93"/>
      <c r="S21" s="26"/>
      <c r="T21" s="80">
        <v>1</v>
      </c>
      <c r="U21" s="46">
        <f>T21</f>
        <v>1</v>
      </c>
      <c r="V21" s="81">
        <v>0</v>
      </c>
      <c r="W21" s="22">
        <v>109.98500000000001</v>
      </c>
      <c r="X21" s="22">
        <v>109.98500000000001</v>
      </c>
      <c r="Y21" s="29">
        <v>30.28</v>
      </c>
      <c r="Z21" s="64" t="s">
        <v>83</v>
      </c>
      <c r="AA21" s="48">
        <v>0</v>
      </c>
      <c r="AB21" s="48">
        <v>0</v>
      </c>
      <c r="AC21" s="73">
        <v>6</v>
      </c>
    </row>
    <row r="22" spans="1:29" s="49" customFormat="1" ht="26.25" customHeight="1" x14ac:dyDescent="0.2">
      <c r="A22" s="26" t="s">
        <v>91</v>
      </c>
      <c r="B22" s="94" t="s">
        <v>92</v>
      </c>
      <c r="C22" s="95"/>
      <c r="D22" s="95"/>
      <c r="E22" s="95"/>
      <c r="F22" s="95"/>
      <c r="G22" s="95"/>
      <c r="H22" s="95"/>
      <c r="I22" s="96"/>
      <c r="J22" s="40">
        <v>2019</v>
      </c>
      <c r="K22" s="50"/>
      <c r="L22" s="44">
        <f>62333.66/1000</f>
        <v>62.333660000000002</v>
      </c>
      <c r="M22" s="27" t="s">
        <v>93</v>
      </c>
      <c r="N22" s="42">
        <f>3537.6/1000000</f>
        <v>3.5376000000000001E-3</v>
      </c>
      <c r="O22" s="88">
        <v>1</v>
      </c>
      <c r="P22" s="46">
        <v>0</v>
      </c>
      <c r="Q22" s="93">
        <v>0</v>
      </c>
      <c r="R22" s="93"/>
      <c r="S22" s="26"/>
      <c r="T22" s="80">
        <v>8.44</v>
      </c>
      <c r="U22" s="46">
        <f>T22</f>
        <v>8.44</v>
      </c>
      <c r="V22" s="81">
        <v>0</v>
      </c>
      <c r="W22" s="22">
        <f>49563.01/1000</f>
        <v>49.563010000000006</v>
      </c>
      <c r="X22" s="22">
        <v>53.893660000000004</v>
      </c>
      <c r="Y22" s="30">
        <v>20</v>
      </c>
      <c r="Z22" s="64" t="s">
        <v>94</v>
      </c>
      <c r="AA22" s="48">
        <v>0</v>
      </c>
      <c r="AB22" s="48">
        <v>0</v>
      </c>
      <c r="AC22" s="73">
        <v>1</v>
      </c>
    </row>
    <row r="23" spans="1:29" x14ac:dyDescent="0.25">
      <c r="A23" s="32" t="s">
        <v>15</v>
      </c>
      <c r="B23" s="124" t="s">
        <v>16</v>
      </c>
      <c r="C23" s="125"/>
      <c r="D23" s="125"/>
      <c r="E23" s="125"/>
      <c r="F23" s="125"/>
      <c r="G23" s="125"/>
      <c r="H23" s="125"/>
      <c r="I23" s="126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82">
        <f>T24</f>
        <v>18.13</v>
      </c>
      <c r="U23" s="82">
        <f>U24</f>
        <v>18.13</v>
      </c>
      <c r="V23" s="87">
        <v>0</v>
      </c>
      <c r="W23" s="92"/>
      <c r="X23" s="92"/>
      <c r="Y23" s="92"/>
      <c r="Z23" s="92"/>
      <c r="AA23" s="92"/>
      <c r="AB23" s="92"/>
      <c r="AC23" s="92"/>
    </row>
    <row r="24" spans="1:29" s="49" customFormat="1" ht="27.75" customHeight="1" x14ac:dyDescent="0.2">
      <c r="A24" s="26" t="s">
        <v>77</v>
      </c>
      <c r="B24" s="94" t="s">
        <v>95</v>
      </c>
      <c r="C24" s="95"/>
      <c r="D24" s="95"/>
      <c r="E24" s="95"/>
      <c r="F24" s="95"/>
      <c r="G24" s="95"/>
      <c r="H24" s="95"/>
      <c r="I24" s="96"/>
      <c r="J24" s="40">
        <v>2019</v>
      </c>
      <c r="K24" s="50"/>
      <c r="L24" s="44">
        <f>30512.49/1000</f>
        <v>30.512490000000003</v>
      </c>
      <c r="M24" s="27" t="s">
        <v>96</v>
      </c>
      <c r="N24" s="89">
        <f>6307.2/1000000</f>
        <v>6.3071999999999998E-3</v>
      </c>
      <c r="O24" s="88">
        <v>1</v>
      </c>
      <c r="P24" s="46">
        <v>0</v>
      </c>
      <c r="Q24" s="93">
        <v>0</v>
      </c>
      <c r="R24" s="93"/>
      <c r="S24" s="26"/>
      <c r="T24" s="80">
        <v>18.13</v>
      </c>
      <c r="U24" s="46">
        <f>T24</f>
        <v>18.13</v>
      </c>
      <c r="V24" s="81">
        <v>0</v>
      </c>
      <c r="W24" s="47">
        <v>9.6251700000000042</v>
      </c>
      <c r="X24" s="22">
        <v>11.31</v>
      </c>
      <c r="Y24" s="30" t="s">
        <v>99</v>
      </c>
      <c r="Z24" s="53" t="s">
        <v>97</v>
      </c>
      <c r="AA24" s="48">
        <v>0</v>
      </c>
      <c r="AB24" s="48">
        <v>0</v>
      </c>
      <c r="AC24" s="73">
        <v>0</v>
      </c>
    </row>
    <row r="25" spans="1:29" s="38" customFormat="1" ht="15.75" customHeight="1" x14ac:dyDescent="0.2">
      <c r="A25" s="35" t="s">
        <v>56</v>
      </c>
      <c r="B25" s="127" t="s">
        <v>25</v>
      </c>
      <c r="C25" s="127"/>
      <c r="D25" s="127"/>
      <c r="E25" s="127"/>
      <c r="F25" s="127"/>
      <c r="G25" s="127"/>
      <c r="H25" s="127"/>
      <c r="I25" s="127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83">
        <f>T26</f>
        <v>2881.01</v>
      </c>
      <c r="U25" s="83">
        <f>U26</f>
        <v>2881.01</v>
      </c>
      <c r="V25" s="83">
        <v>0</v>
      </c>
      <c r="W25" s="92"/>
      <c r="X25" s="92"/>
      <c r="Y25" s="92"/>
      <c r="Z25" s="92"/>
      <c r="AA25" s="92"/>
      <c r="AB25" s="92"/>
      <c r="AC25" s="92"/>
    </row>
    <row r="26" spans="1:29" s="38" customFormat="1" ht="20.25" customHeight="1" x14ac:dyDescent="0.2">
      <c r="A26" s="36" t="s">
        <v>57</v>
      </c>
      <c r="B26" s="127" t="s">
        <v>26</v>
      </c>
      <c r="C26" s="127"/>
      <c r="D26" s="127"/>
      <c r="E26" s="127"/>
      <c r="F26" s="127"/>
      <c r="G26" s="127"/>
      <c r="H26" s="127"/>
      <c r="I26" s="127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84">
        <v>2881.01</v>
      </c>
      <c r="U26" s="83">
        <f>T26</f>
        <v>2881.01</v>
      </c>
      <c r="V26" s="83">
        <v>0</v>
      </c>
      <c r="W26" s="92"/>
      <c r="X26" s="92"/>
      <c r="Y26" s="92"/>
      <c r="Z26" s="92"/>
      <c r="AA26" s="92"/>
      <c r="AB26" s="92"/>
      <c r="AC26" s="92"/>
    </row>
    <row r="27" spans="1:29" s="12" customFormat="1" ht="21.75" customHeight="1" x14ac:dyDescent="0.25">
      <c r="A27" s="25" t="s">
        <v>58</v>
      </c>
      <c r="B27" s="131" t="s">
        <v>98</v>
      </c>
      <c r="C27" s="131"/>
      <c r="D27" s="131"/>
      <c r="E27" s="131"/>
      <c r="F27" s="131"/>
      <c r="G27" s="131"/>
      <c r="H27" s="131"/>
      <c r="I27" s="131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83">
        <v>2819.12</v>
      </c>
      <c r="U27" s="91">
        <f>T27</f>
        <v>2819.12</v>
      </c>
      <c r="V27" s="83">
        <v>0</v>
      </c>
      <c r="W27" s="92"/>
      <c r="X27" s="92"/>
      <c r="Y27" s="92"/>
      <c r="Z27" s="92"/>
      <c r="AA27" s="92"/>
      <c r="AB27" s="92"/>
      <c r="AC27" s="92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30" spans="1:29" x14ac:dyDescent="0.25">
      <c r="U30" s="14"/>
      <c r="V30" s="90"/>
    </row>
    <row r="33" spans="20:20" x14ac:dyDescent="0.25">
      <c r="T33" s="14"/>
    </row>
    <row r="34" spans="20:20" x14ac:dyDescent="0.25">
      <c r="T34" s="14"/>
    </row>
  </sheetData>
  <mergeCells count="65">
    <mergeCell ref="B27:I27"/>
    <mergeCell ref="J27:S27"/>
    <mergeCell ref="W27:AC27"/>
    <mergeCell ref="B25:I25"/>
    <mergeCell ref="J25:S25"/>
    <mergeCell ref="W25:AC25"/>
    <mergeCell ref="B26:I26"/>
    <mergeCell ref="J26:S26"/>
    <mergeCell ref="W26:AC26"/>
    <mergeCell ref="B22:I22"/>
    <mergeCell ref="Q22:R22"/>
    <mergeCell ref="B23:I23"/>
    <mergeCell ref="J23:S23"/>
    <mergeCell ref="W23:AC23"/>
    <mergeCell ref="B24:I24"/>
    <mergeCell ref="Q24:R24"/>
    <mergeCell ref="B19:I19"/>
    <mergeCell ref="Q19:R19"/>
    <mergeCell ref="B20:I20"/>
    <mergeCell ref="Q20:R20"/>
    <mergeCell ref="B21:I21"/>
    <mergeCell ref="Q21:R21"/>
    <mergeCell ref="B16:I16"/>
    <mergeCell ref="J16:S16"/>
    <mergeCell ref="W16:AC16"/>
    <mergeCell ref="B17:I17"/>
    <mergeCell ref="Q17:R17"/>
    <mergeCell ref="B18:I18"/>
    <mergeCell ref="Q18:R18"/>
    <mergeCell ref="B14:I14"/>
    <mergeCell ref="J14:S14"/>
    <mergeCell ref="W14:AC14"/>
    <mergeCell ref="B15:I15"/>
    <mergeCell ref="J15:S15"/>
    <mergeCell ref="W15:AC15"/>
    <mergeCell ref="AB10:AB11"/>
    <mergeCell ref="AC10:AC11"/>
    <mergeCell ref="Q11:S11"/>
    <mergeCell ref="B12:I12"/>
    <mergeCell ref="Q12:S12"/>
    <mergeCell ref="B13:I13"/>
    <mergeCell ref="J13:S13"/>
    <mergeCell ref="W13:AC13"/>
    <mergeCell ref="T10:V10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O10"/>
    <mergeCell ref="P10:R10"/>
    <mergeCell ref="AB4:AC4"/>
    <mergeCell ref="R5:Y5"/>
    <mergeCell ref="A9:A11"/>
    <mergeCell ref="B9:I11"/>
    <mergeCell ref="J9:K9"/>
    <mergeCell ref="L9:M9"/>
    <mergeCell ref="N9:R9"/>
    <mergeCell ref="T9:V9"/>
    <mergeCell ref="W9:X9"/>
    <mergeCell ref="Y9:AC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4"/>
  <sheetViews>
    <sheetView tabSelected="1" workbookViewId="0">
      <selection activeCell="BR14" sqref="BR14:CD14"/>
    </sheetView>
  </sheetViews>
  <sheetFormatPr defaultRowHeight="15" x14ac:dyDescent="0.25"/>
  <cols>
    <col min="1" max="6" width="9.140625" style="11"/>
    <col min="7" max="7" width="34.7109375" style="11" customWidth="1"/>
    <col min="8" max="8" width="9.140625" style="11"/>
    <col min="9" max="9" width="21.140625" style="11" customWidth="1"/>
    <col min="10" max="55" width="0" style="11" hidden="1" customWidth="1"/>
    <col min="56" max="56" width="15.28515625" style="11" customWidth="1"/>
    <col min="57" max="57" width="11.28515625" style="11" customWidth="1"/>
    <col min="58" max="58" width="4.7109375" style="11" customWidth="1"/>
    <col min="59" max="59" width="0.140625" style="11" hidden="1" customWidth="1"/>
    <col min="60" max="60" width="2.85546875" style="11" hidden="1" customWidth="1"/>
    <col min="61" max="61" width="9.140625" style="11" hidden="1" customWidth="1"/>
    <col min="62" max="62" width="6.28515625" style="11" hidden="1" customWidth="1"/>
    <col min="63" max="68" width="9.140625" style="11" hidden="1" customWidth="1"/>
    <col min="69" max="69" width="14.42578125" style="11" customWidth="1"/>
    <col min="70" max="70" width="7.140625" style="11" customWidth="1"/>
    <col min="71" max="71" width="1.7109375" style="11" customWidth="1"/>
    <col min="72" max="72" width="1.42578125" style="11" customWidth="1"/>
    <col min="73" max="73" width="2" style="11" customWidth="1"/>
    <col min="74" max="81" width="9.140625" style="11" hidden="1" customWidth="1"/>
    <col min="82" max="82" width="2.140625" style="11" customWidth="1"/>
    <col min="83" max="83" width="17.28515625" style="11" customWidth="1"/>
    <col min="84" max="84" width="13.140625" style="11" customWidth="1"/>
    <col min="85" max="85" width="16.7109375" style="11" customWidth="1"/>
    <col min="86" max="86" width="9.140625" style="11"/>
    <col min="87" max="87" width="2.7109375" style="11" customWidth="1"/>
    <col min="88" max="88" width="9.140625" style="11"/>
    <col min="89" max="90" width="10" style="11" bestFit="1" customWidth="1"/>
    <col min="91" max="16384" width="9.140625" style="11"/>
  </cols>
  <sheetData>
    <row r="1" spans="1:8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5" t="s">
        <v>29</v>
      </c>
      <c r="CI1" s="55"/>
    </row>
    <row r="2" spans="1:8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5" t="s">
        <v>30</v>
      </c>
      <c r="CI2" s="5"/>
    </row>
    <row r="3" spans="1:8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5" t="s">
        <v>31</v>
      </c>
      <c r="CI3" s="5"/>
    </row>
    <row r="4" spans="1:8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28" t="s">
        <v>72</v>
      </c>
      <c r="CH4" s="128"/>
      <c r="CI4" s="1"/>
    </row>
    <row r="5" spans="1:8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69"/>
      <c r="CH5" s="69"/>
      <c r="CI5" s="1"/>
    </row>
    <row r="6" spans="1:89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4" t="s">
        <v>27</v>
      </c>
      <c r="BF6" s="100" t="s">
        <v>17</v>
      </c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4" t="s">
        <v>104</v>
      </c>
      <c r="CH6" s="3"/>
      <c r="CI6" s="3"/>
    </row>
    <row r="7" spans="1:8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7" t="s">
        <v>0</v>
      </c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2"/>
      <c r="CH7" s="2"/>
      <c r="CI7" s="2"/>
    </row>
    <row r="8" spans="1:89" ht="15.75" x14ac:dyDescent="0.25">
      <c r="B8" s="8"/>
      <c r="C8" s="8"/>
      <c r="D8" s="8"/>
      <c r="E8" s="8"/>
      <c r="F8" s="8"/>
      <c r="G8" s="8"/>
      <c r="H8" s="8"/>
      <c r="I8" s="8" t="s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</row>
    <row r="9" spans="1:89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9" ht="27" customHeight="1" x14ac:dyDescent="0.25">
      <c r="A10" s="132" t="s">
        <v>2</v>
      </c>
      <c r="B10" s="134" t="s">
        <v>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 t="s">
        <v>4</v>
      </c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 t="s">
        <v>71</v>
      </c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 t="s">
        <v>5</v>
      </c>
      <c r="CG10" s="134"/>
      <c r="CH10" s="134"/>
      <c r="CI10" s="136"/>
    </row>
    <row r="11" spans="1:89" ht="48" x14ac:dyDescent="0.25">
      <c r="A11" s="133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76" t="s">
        <v>6</v>
      </c>
      <c r="BE11" s="135" t="s">
        <v>7</v>
      </c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76" t="s">
        <v>73</v>
      </c>
      <c r="BR11" s="135" t="s">
        <v>8</v>
      </c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76" t="s">
        <v>74</v>
      </c>
      <c r="CF11" s="76" t="s">
        <v>32</v>
      </c>
      <c r="CG11" s="76" t="s">
        <v>9</v>
      </c>
      <c r="CH11" s="135" t="s">
        <v>10</v>
      </c>
      <c r="CI11" s="137"/>
    </row>
    <row r="12" spans="1:89" x14ac:dyDescent="0.25">
      <c r="A12" s="60">
        <v>1</v>
      </c>
      <c r="B12" s="144">
        <v>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75">
        <v>3</v>
      </c>
      <c r="BE12" s="144">
        <v>4</v>
      </c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75">
        <v>5</v>
      </c>
      <c r="BR12" s="144">
        <v>6</v>
      </c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75">
        <v>7</v>
      </c>
      <c r="CF12" s="75">
        <v>8</v>
      </c>
      <c r="CG12" s="75">
        <v>9</v>
      </c>
      <c r="CH12" s="144">
        <v>10</v>
      </c>
      <c r="CI12" s="151"/>
    </row>
    <row r="13" spans="1:89" x14ac:dyDescent="0.25">
      <c r="A13" s="61" t="s">
        <v>11</v>
      </c>
      <c r="B13" s="145" t="s">
        <v>22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72"/>
      <c r="BE13" s="158"/>
      <c r="BF13" s="158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159">
        <v>3314694.1367600001</v>
      </c>
      <c r="BR13" s="224">
        <f>BQ13</f>
        <v>3314694.1367600001</v>
      </c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6"/>
      <c r="CE13" s="58"/>
      <c r="CF13" s="58"/>
      <c r="CG13" s="58"/>
      <c r="CH13" s="149"/>
      <c r="CI13" s="150"/>
    </row>
    <row r="14" spans="1:89" s="38" customFormat="1" ht="12.75" x14ac:dyDescent="0.2">
      <c r="A14" s="168" t="s">
        <v>12</v>
      </c>
      <c r="B14" s="146" t="s">
        <v>23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9"/>
      <c r="BE14" s="170"/>
      <c r="BF14" s="170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0">
        <v>433681.27257999999</v>
      </c>
      <c r="BR14" s="171">
        <f>BQ14</f>
        <v>433681.27257999999</v>
      </c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3"/>
      <c r="CE14" s="174"/>
      <c r="CF14" s="174"/>
      <c r="CG14" s="174"/>
      <c r="CH14" s="175"/>
      <c r="CI14" s="176"/>
      <c r="CK14" s="39"/>
    </row>
    <row r="15" spans="1:89" s="38" customFormat="1" ht="12.75" x14ac:dyDescent="0.2">
      <c r="A15" s="168" t="s">
        <v>14</v>
      </c>
      <c r="B15" s="177" t="s">
        <v>75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69"/>
      <c r="BE15" s="170"/>
      <c r="BF15" s="170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83">
        <f>SUM(BQ16:BQ20)</f>
        <v>180364.21400000001</v>
      </c>
      <c r="BR15" s="178">
        <f>BQ15</f>
        <v>180364.21400000001</v>
      </c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80"/>
      <c r="CE15" s="174"/>
      <c r="CF15" s="174"/>
      <c r="CG15" s="174"/>
      <c r="CH15" s="175"/>
      <c r="CI15" s="176"/>
    </row>
    <row r="16" spans="1:89" ht="30" customHeight="1" x14ac:dyDescent="0.25">
      <c r="A16" s="62" t="str">
        <f>'Форма 1_2018_план'!A17</f>
        <v>3.1.</v>
      </c>
      <c r="B16" s="138" t="str">
        <f>'Форма 1_2018_план'!B17:I17</f>
        <v>Межпоселковый газопровод  д. Городище Осташковский  район – д. Шуваево Селижаровский  район Тверской области; Распределительный газопровод по д. Шуваево  Селижаровского  района Тверской области</v>
      </c>
      <c r="C16" s="138"/>
      <c r="D16" s="138"/>
      <c r="E16" s="138"/>
      <c r="F16" s="138"/>
      <c r="G16" s="138"/>
      <c r="H16" s="138"/>
      <c r="I16" s="13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27" t="s">
        <v>18</v>
      </c>
      <c r="BE16" s="139" t="s">
        <v>20</v>
      </c>
      <c r="BF16" s="140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44">
        <v>23213.674999999999</v>
      </c>
      <c r="BR16" s="141">
        <f>BQ16</f>
        <v>23213.674999999999</v>
      </c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3"/>
      <c r="CE16" s="13" t="s">
        <v>90</v>
      </c>
      <c r="CF16" s="74">
        <v>26.5</v>
      </c>
      <c r="CG16" s="27" t="s">
        <v>60</v>
      </c>
      <c r="CH16" s="147">
        <v>1</v>
      </c>
      <c r="CI16" s="148"/>
    </row>
    <row r="17" spans="1:87" ht="36" customHeight="1" x14ac:dyDescent="0.25">
      <c r="A17" s="62" t="str">
        <f>'Форма 1_2018_план'!A18</f>
        <v>3.2.</v>
      </c>
      <c r="B17" s="138" t="str">
        <f>'Форма 1_2018_план'!B18:I18</f>
        <v>Межпоселковый газопровод   г. Андреаполь – д. Козлово Андреапольского района Тверской области;  Распределительный газопровод по п. Козлово Андреапольского района Тверской области</v>
      </c>
      <c r="C17" s="138"/>
      <c r="D17" s="138"/>
      <c r="E17" s="138"/>
      <c r="F17" s="138"/>
      <c r="G17" s="138"/>
      <c r="H17" s="138"/>
      <c r="I17" s="13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27" t="s">
        <v>18</v>
      </c>
      <c r="BE17" s="139" t="s">
        <v>20</v>
      </c>
      <c r="BF17" s="140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44">
        <v>13496.264999999999</v>
      </c>
      <c r="BR17" s="141">
        <f>BQ17</f>
        <v>13496.264999999999</v>
      </c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3"/>
      <c r="CE17" s="13" t="s">
        <v>90</v>
      </c>
      <c r="CF17" s="74">
        <v>19.82</v>
      </c>
      <c r="CG17" s="27" t="s">
        <v>84</v>
      </c>
      <c r="CH17" s="147">
        <v>1</v>
      </c>
      <c r="CI17" s="148"/>
    </row>
    <row r="18" spans="1:87" ht="31.5" customHeight="1" x14ac:dyDescent="0.25">
      <c r="A18" s="62" t="str">
        <f>'Форма 1_2018_план'!A19</f>
        <v>3.3.</v>
      </c>
      <c r="B18" s="138" t="str">
        <f>'Форма 1_2018_план'!B19:I19</f>
        <v>Межпоселковый газопровод высокого давления от ПГБ «Оснабрюкская» до п. Квакшино с отводом на д. Аксинькино (I очередь)</v>
      </c>
      <c r="C18" s="138"/>
      <c r="D18" s="138"/>
      <c r="E18" s="138"/>
      <c r="F18" s="138"/>
      <c r="G18" s="138"/>
      <c r="H18" s="138"/>
      <c r="I18" s="13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7" t="s">
        <v>18</v>
      </c>
      <c r="BE18" s="139" t="s">
        <v>20</v>
      </c>
      <c r="BF18" s="140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41">
        <v>87510.438999999998</v>
      </c>
      <c r="BR18" s="141">
        <f>BQ18</f>
        <v>87510.438999999998</v>
      </c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3"/>
      <c r="CE18" s="13" t="s">
        <v>90</v>
      </c>
      <c r="CF18" s="74">
        <v>25.6</v>
      </c>
      <c r="CG18" s="27" t="s">
        <v>85</v>
      </c>
      <c r="CH18" s="147">
        <v>1</v>
      </c>
      <c r="CI18" s="148"/>
    </row>
    <row r="19" spans="1:87" ht="45" customHeight="1" x14ac:dyDescent="0.25">
      <c r="A19" s="62" t="str">
        <f>'Форма 1_2018_план'!A20</f>
        <v>3.4.</v>
      </c>
      <c r="B19" s="138" t="str">
        <f>'Форма 1_2018_план'!B20:I20</f>
        <v>Межпоселковый газопровод среднего давления до пос. Приозерный Солнечного сельского поселения, Вышневолоцкого района Тверской области;  Распределительный газопровод среднего давления по населеным пунктам: ст. Леонтьево,  д. Лютивля, д. Борисково,пос. Приозерный Вышневолоцкого района Тверской области и по ул. Мещерского г. Вышний Волочек Тверской области</v>
      </c>
      <c r="C19" s="138"/>
      <c r="D19" s="138"/>
      <c r="E19" s="138"/>
      <c r="F19" s="138"/>
      <c r="G19" s="138"/>
      <c r="H19" s="138"/>
      <c r="I19" s="138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7" t="s">
        <v>18</v>
      </c>
      <c r="BE19" s="139" t="s">
        <v>89</v>
      </c>
      <c r="BF19" s="140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41">
        <v>55138.005000000005</v>
      </c>
      <c r="BR19" s="141">
        <f>BQ19</f>
        <v>55138.005000000005</v>
      </c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3"/>
      <c r="CE19" s="13" t="s">
        <v>90</v>
      </c>
      <c r="CF19" s="74">
        <v>21.06</v>
      </c>
      <c r="CG19" s="27" t="s">
        <v>69</v>
      </c>
      <c r="CH19" s="147">
        <v>1</v>
      </c>
      <c r="CI19" s="148"/>
    </row>
    <row r="20" spans="1:87" ht="40.5" customHeight="1" x14ac:dyDescent="0.25">
      <c r="A20" s="62" t="str">
        <f>'Форма 1_2018_план'!A21</f>
        <v>3.5.</v>
      </c>
      <c r="B20" s="138" t="str">
        <f>'Форма 1_2018_план'!B21:I21</f>
        <v>Межпоселковый газопровод высокого давления к д. Пирогово, д. Захожье, д. Божонки, с. Грузины, д. Юрьево Торжокского района Тверкой области;   Распределительный газопровод среднего давления по д. Пирогово, д. Захожье, д. Божонки, с. Грузины, д. Юрьево Торжокского района Тверкой области</v>
      </c>
      <c r="C20" s="138"/>
      <c r="D20" s="138"/>
      <c r="E20" s="138"/>
      <c r="F20" s="138"/>
      <c r="G20" s="138"/>
      <c r="H20" s="138"/>
      <c r="I20" s="13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 t="s">
        <v>18</v>
      </c>
      <c r="BE20" s="139" t="s">
        <v>89</v>
      </c>
      <c r="BF20" s="140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41">
        <v>1005.83</v>
      </c>
      <c r="BR20" s="141">
        <f>BQ20</f>
        <v>1005.83</v>
      </c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3"/>
      <c r="CE20" s="13" t="s">
        <v>90</v>
      </c>
      <c r="CF20" s="74">
        <v>30.28</v>
      </c>
      <c r="CG20" s="27" t="s">
        <v>83</v>
      </c>
      <c r="CH20" s="147">
        <v>6</v>
      </c>
      <c r="CI20" s="148"/>
    </row>
    <row r="21" spans="1:87" s="38" customFormat="1" ht="12.75" x14ac:dyDescent="0.2">
      <c r="A21" s="161" t="s">
        <v>15</v>
      </c>
      <c r="B21" s="162" t="s">
        <v>76</v>
      </c>
      <c r="C21" s="162"/>
      <c r="D21" s="162"/>
      <c r="E21" s="162"/>
      <c r="F21" s="162"/>
      <c r="G21" s="162"/>
      <c r="H21" s="162"/>
      <c r="I21" s="162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4"/>
      <c r="BE21" s="181"/>
      <c r="BF21" s="181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82">
        <v>0</v>
      </c>
      <c r="BR21" s="183">
        <v>0</v>
      </c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67"/>
      <c r="CF21" s="185"/>
      <c r="CG21" s="186"/>
      <c r="CH21" s="166"/>
      <c r="CI21" s="187"/>
    </row>
    <row r="22" spans="1:87" s="38" customFormat="1" ht="12.75" x14ac:dyDescent="0.2">
      <c r="A22" s="161" t="s">
        <v>56</v>
      </c>
      <c r="B22" s="162" t="s">
        <v>16</v>
      </c>
      <c r="C22" s="162"/>
      <c r="D22" s="162"/>
      <c r="E22" s="162"/>
      <c r="F22" s="162"/>
      <c r="G22" s="162"/>
      <c r="H22" s="162"/>
      <c r="I22" s="162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4"/>
      <c r="BE22" s="181"/>
      <c r="BF22" s="181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88">
        <f>BQ23</f>
        <v>18129.080000000002</v>
      </c>
      <c r="BR22" s="184">
        <f>BR23</f>
        <v>18129.080000000002</v>
      </c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67"/>
      <c r="CF22" s="185"/>
      <c r="CG22" s="189"/>
      <c r="CH22" s="166"/>
      <c r="CI22" s="187"/>
    </row>
    <row r="23" spans="1:87" s="38" customFormat="1" ht="12.75" x14ac:dyDescent="0.2">
      <c r="A23" s="202" t="s">
        <v>100</v>
      </c>
      <c r="B23" s="203" t="s">
        <v>95</v>
      </c>
      <c r="C23" s="204"/>
      <c r="D23" s="204"/>
      <c r="E23" s="204"/>
      <c r="F23" s="204"/>
      <c r="G23" s="204"/>
      <c r="H23" s="204"/>
      <c r="I23" s="205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4" t="s">
        <v>101</v>
      </c>
      <c r="BE23" s="206" t="s">
        <v>89</v>
      </c>
      <c r="BF23" s="207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5">
        <v>18129.080000000002</v>
      </c>
      <c r="BR23" s="228">
        <f>BQ23</f>
        <v>18129.080000000002</v>
      </c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10"/>
      <c r="CE23" s="167" t="s">
        <v>102</v>
      </c>
      <c r="CF23" s="185" t="s">
        <v>99</v>
      </c>
      <c r="CG23" s="189" t="s">
        <v>97</v>
      </c>
      <c r="CH23" s="208">
        <v>0</v>
      </c>
      <c r="CI23" s="211"/>
    </row>
    <row r="24" spans="1:87" s="219" customFormat="1" ht="13.5" x14ac:dyDescent="0.2">
      <c r="A24" s="161" t="s">
        <v>57</v>
      </c>
      <c r="B24" s="162" t="s">
        <v>78</v>
      </c>
      <c r="C24" s="162"/>
      <c r="D24" s="162"/>
      <c r="E24" s="162"/>
      <c r="F24" s="162"/>
      <c r="G24" s="162"/>
      <c r="H24" s="162"/>
      <c r="I24" s="16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3"/>
      <c r="BE24" s="214"/>
      <c r="BF24" s="214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188" t="s">
        <v>105</v>
      </c>
      <c r="BR24" s="229" t="str">
        <f>BQ24</f>
        <v>61731,50</v>
      </c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220"/>
      <c r="CF24" s="216"/>
      <c r="CG24" s="216"/>
      <c r="CH24" s="217"/>
      <c r="CI24" s="218"/>
    </row>
    <row r="25" spans="1:87" s="38" customFormat="1" ht="12.75" x14ac:dyDescent="0.2">
      <c r="A25" s="190" t="s">
        <v>86</v>
      </c>
      <c r="B25" s="146" t="s">
        <v>25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91"/>
      <c r="BE25" s="192"/>
      <c r="BF25" s="193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82">
        <v>0</v>
      </c>
      <c r="BR25" s="183">
        <v>0</v>
      </c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221"/>
      <c r="CF25" s="174"/>
      <c r="CG25" s="174"/>
      <c r="CH25" s="175"/>
      <c r="CI25" s="176"/>
    </row>
    <row r="26" spans="1:87" s="38" customFormat="1" ht="18.75" customHeight="1" x14ac:dyDescent="0.2">
      <c r="A26" s="168" t="s">
        <v>87</v>
      </c>
      <c r="B26" s="194" t="s">
        <v>26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6"/>
      <c r="BD26" s="191"/>
      <c r="BE26" s="192"/>
      <c r="BF26" s="193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82">
        <f>2819122817.525/1000</f>
        <v>2819122.8175250003</v>
      </c>
      <c r="BR26" s="230">
        <f>BQ26</f>
        <v>2819122.8175250003</v>
      </c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1"/>
      <c r="CE26" s="222"/>
      <c r="CF26" s="174"/>
      <c r="CG26" s="174"/>
      <c r="CH26" s="175"/>
      <c r="CI26" s="176"/>
    </row>
    <row r="27" spans="1:87" ht="15.75" thickBot="1" x14ac:dyDescent="0.3">
      <c r="A27" s="65" t="s">
        <v>88</v>
      </c>
      <c r="B27" s="152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66"/>
      <c r="BE27" s="153"/>
      <c r="BF27" s="154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231">
        <f>BQ26</f>
        <v>2819122.8175250003</v>
      </c>
      <c r="BR27" s="232">
        <f>BR26</f>
        <v>2819122.8175250003</v>
      </c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223"/>
      <c r="CF27" s="67"/>
      <c r="CG27" s="67"/>
      <c r="CH27" s="156"/>
      <c r="CI27" s="157"/>
    </row>
    <row r="28" spans="1:8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32" spans="1:87" x14ac:dyDescent="0.25">
      <c r="BQ32" s="14"/>
    </row>
    <row r="34" spans="69:69" x14ac:dyDescent="0.25">
      <c r="BQ34" s="14"/>
    </row>
  </sheetData>
  <mergeCells count="74">
    <mergeCell ref="B26:BC26"/>
    <mergeCell ref="BE26:BF26"/>
    <mergeCell ref="BR26:CD26"/>
    <mergeCell ref="CH26:CI26"/>
    <mergeCell ref="B27:BC27"/>
    <mergeCell ref="BE27:BF27"/>
    <mergeCell ref="BR27:CD27"/>
    <mergeCell ref="CH27:CI27"/>
    <mergeCell ref="B24:I24"/>
    <mergeCell ref="BE24:BF24"/>
    <mergeCell ref="BR24:CD24"/>
    <mergeCell ref="CH24:CI24"/>
    <mergeCell ref="B25:BC25"/>
    <mergeCell ref="BE25:BF25"/>
    <mergeCell ref="BR25:CD25"/>
    <mergeCell ref="CH25:CI25"/>
    <mergeCell ref="B22:I22"/>
    <mergeCell ref="BE22:BF22"/>
    <mergeCell ref="BR22:CD22"/>
    <mergeCell ref="CH22:CI22"/>
    <mergeCell ref="B23:I23"/>
    <mergeCell ref="BE23:BF23"/>
    <mergeCell ref="BR23:CD23"/>
    <mergeCell ref="CH23:CI23"/>
    <mergeCell ref="B20:I20"/>
    <mergeCell ref="BE20:BF20"/>
    <mergeCell ref="BR20:CD20"/>
    <mergeCell ref="CH20:CI20"/>
    <mergeCell ref="B21:I21"/>
    <mergeCell ref="BE21:BF21"/>
    <mergeCell ref="BR21:CD21"/>
    <mergeCell ref="CH21:CI21"/>
    <mergeCell ref="B18:I18"/>
    <mergeCell ref="BE18:BF18"/>
    <mergeCell ref="BR18:CD18"/>
    <mergeCell ref="CH18:CI18"/>
    <mergeCell ref="B19:I19"/>
    <mergeCell ref="BE19:BF19"/>
    <mergeCell ref="BR19:CD19"/>
    <mergeCell ref="CH19:CI19"/>
    <mergeCell ref="B16:I16"/>
    <mergeCell ref="BE16:BF16"/>
    <mergeCell ref="BR16:CD16"/>
    <mergeCell ref="CH16:CI16"/>
    <mergeCell ref="B17:I17"/>
    <mergeCell ref="BE17:BF17"/>
    <mergeCell ref="BR17:CD17"/>
    <mergeCell ref="CH17:CI17"/>
    <mergeCell ref="B14:BC14"/>
    <mergeCell ref="BE14:BF14"/>
    <mergeCell ref="BR14:CD14"/>
    <mergeCell ref="CH14:CI14"/>
    <mergeCell ref="B15:BC15"/>
    <mergeCell ref="BE15:BF15"/>
    <mergeCell ref="BR15:CD15"/>
    <mergeCell ref="CH15:CI15"/>
    <mergeCell ref="B12:BC12"/>
    <mergeCell ref="BE12:BP12"/>
    <mergeCell ref="BR12:CD12"/>
    <mergeCell ref="CH12:CI12"/>
    <mergeCell ref="B13:BC13"/>
    <mergeCell ref="BE13:BF13"/>
    <mergeCell ref="BR13:CD13"/>
    <mergeCell ref="CH13:CI13"/>
    <mergeCell ref="CG4:CH4"/>
    <mergeCell ref="BF6:CF6"/>
    <mergeCell ref="A10:A11"/>
    <mergeCell ref="B10:BC11"/>
    <mergeCell ref="BD10:BP10"/>
    <mergeCell ref="BQ10:CE10"/>
    <mergeCell ref="CF10:CI10"/>
    <mergeCell ref="BE11:BP11"/>
    <mergeCell ref="BR11:CD11"/>
    <mergeCell ref="CH11:CI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1_2018_план</vt:lpstr>
      <vt:lpstr>Форма 2_2018_план</vt:lpstr>
      <vt:lpstr>Форма 1_2018_факт</vt:lpstr>
      <vt:lpstr>Форма 2_2018_факт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Слуцкая Татьяна  Николаевна</cp:lastModifiedBy>
  <cp:lastPrinted>2017-02-09T12:04:53Z</cp:lastPrinted>
  <dcterms:created xsi:type="dcterms:W3CDTF">2016-01-27T07:03:21Z</dcterms:created>
  <dcterms:modified xsi:type="dcterms:W3CDTF">2019-02-26T07:11:33Z</dcterms:modified>
</cp:coreProperties>
</file>